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895" windowHeight="7875"/>
  </bookViews>
  <sheets>
    <sheet name="Contents" sheetId="33" r:id="rId1"/>
    <sheet name="T1" sheetId="1" r:id="rId2"/>
    <sheet name="T2" sheetId="2" r:id="rId3"/>
    <sheet name="T3" sheetId="3" r:id="rId4"/>
    <sheet name="T4" sheetId="5" r:id="rId5"/>
    <sheet name="T5" sheetId="7" r:id="rId6"/>
    <sheet name="T6" sheetId="17" r:id="rId7"/>
    <sheet name="T7" sheetId="18" r:id="rId8"/>
    <sheet name="T8" sheetId="10" r:id="rId9"/>
    <sheet name="T9" sheetId="12" r:id="rId10"/>
    <sheet name="T10" sheetId="11" r:id="rId11"/>
    <sheet name="T11" sheetId="25" r:id="rId12"/>
    <sheet name="T12" sheetId="34" r:id="rId13"/>
    <sheet name="A1" sheetId="15" r:id="rId14"/>
    <sheet name="A2" sheetId="30" r:id="rId15"/>
  </sheets>
  <externalReferences>
    <externalReference r:id="rId16"/>
  </externalReferences>
  <definedNames>
    <definedName name="_xlnm.Print_Area" localSheetId="10">'T10'!$A$1:$K$53</definedName>
    <definedName name="_xlnm.Print_Area" localSheetId="11">'T11'!#REF!</definedName>
    <definedName name="_xlnm.Print_Area" localSheetId="8">'T8'!$A$1:$K$57</definedName>
    <definedName name="_xlnm.Print_Area" localSheetId="9">'T9'!$A$1:$K$49</definedName>
  </definedNames>
  <calcPr calcId="125725"/>
</workbook>
</file>

<file path=xl/calcChain.xml><?xml version="1.0" encoding="utf-8"?>
<calcChain xmlns="http://schemas.openxmlformats.org/spreadsheetml/2006/main">
  <c r="C3" i="34"/>
  <c r="D3"/>
  <c r="E3"/>
  <c r="C4"/>
  <c r="D4"/>
  <c r="E4" s="1"/>
  <c r="C5"/>
  <c r="D5"/>
  <c r="E5" s="1"/>
  <c r="C6"/>
  <c r="D6"/>
  <c r="C7"/>
  <c r="D7"/>
  <c r="E7" s="1"/>
  <c r="C9"/>
  <c r="D9"/>
  <c r="D10"/>
  <c r="E10" s="1"/>
  <c r="C11"/>
  <c r="D11"/>
  <c r="C13"/>
  <c r="C15"/>
  <c r="D15"/>
  <c r="E15" s="1"/>
  <c r="C16"/>
  <c r="D16"/>
  <c r="E16" s="1"/>
  <c r="C17"/>
  <c r="D13" l="1"/>
  <c r="D17" s="1"/>
  <c r="E17" s="1"/>
  <c r="E9"/>
  <c r="E13"/>
  <c r="E11"/>
  <c r="E6"/>
  <c r="A51" i="11"/>
  <c r="D6" i="5"/>
  <c r="G6"/>
  <c r="J6"/>
  <c r="K6"/>
  <c r="L6"/>
  <c r="M6" s="1"/>
  <c r="P6"/>
  <c r="S6"/>
  <c r="T6"/>
  <c r="U6"/>
  <c r="V6" s="1"/>
  <c r="Y6"/>
  <c r="AB6"/>
  <c r="AE6"/>
  <c r="AF6"/>
  <c r="AL6" s="1"/>
  <c r="AG6"/>
  <c r="AH6"/>
  <c r="AI6"/>
  <c r="AJ6"/>
  <c r="AK6" s="1"/>
  <c r="AQ6"/>
  <c r="AT6"/>
  <c r="AW6"/>
  <c r="AX6"/>
  <c r="AY6"/>
  <c r="BC6"/>
  <c r="BD6"/>
  <c r="BE6"/>
  <c r="BF6" s="1"/>
  <c r="BG6"/>
  <c r="BH6"/>
  <c r="BM6"/>
  <c r="BN6"/>
  <c r="BP6"/>
  <c r="BQ6"/>
  <c r="BR6" s="1"/>
  <c r="BS6"/>
  <c r="BT6"/>
  <c r="BY6"/>
  <c r="BZ6"/>
  <c r="CB6"/>
  <c r="CC6"/>
  <c r="CU6" s="1"/>
  <c r="CE6"/>
  <c r="CH6"/>
  <c r="CI6"/>
  <c r="CK6"/>
  <c r="CL6"/>
  <c r="CN6"/>
  <c r="CO6"/>
  <c r="CR6"/>
  <c r="D7"/>
  <c r="G7"/>
  <c r="J7"/>
  <c r="K7"/>
  <c r="L7"/>
  <c r="P7"/>
  <c r="S7"/>
  <c r="T7"/>
  <c r="U7"/>
  <c r="Y7"/>
  <c r="AB7"/>
  <c r="AE7"/>
  <c r="AF7"/>
  <c r="AG7"/>
  <c r="AI7"/>
  <c r="AJ7"/>
  <c r="AQ7"/>
  <c r="AT7"/>
  <c r="AW7"/>
  <c r="AX7"/>
  <c r="AY7"/>
  <c r="BC7"/>
  <c r="BD7"/>
  <c r="BE7"/>
  <c r="BG7"/>
  <c r="BJ7" s="1"/>
  <c r="BH7"/>
  <c r="BK7" s="1"/>
  <c r="BM7"/>
  <c r="BN7"/>
  <c r="BP7"/>
  <c r="BQ7"/>
  <c r="BS7"/>
  <c r="BV7" s="1"/>
  <c r="BT7"/>
  <c r="BY7"/>
  <c r="BZ7"/>
  <c r="CB7"/>
  <c r="CC7"/>
  <c r="CH7"/>
  <c r="CI7"/>
  <c r="CK7"/>
  <c r="CL7"/>
  <c r="CN7"/>
  <c r="CO7"/>
  <c r="D8"/>
  <c r="G8"/>
  <c r="J8"/>
  <c r="K8"/>
  <c r="L8"/>
  <c r="P8"/>
  <c r="S8"/>
  <c r="T8"/>
  <c r="U8"/>
  <c r="Y8"/>
  <c r="AB8"/>
  <c r="AE8"/>
  <c r="AF8"/>
  <c r="AG8"/>
  <c r="AI8"/>
  <c r="AL8" s="1"/>
  <c r="AJ8"/>
  <c r="AQ8"/>
  <c r="AT8"/>
  <c r="AW8"/>
  <c r="AX8"/>
  <c r="AY8"/>
  <c r="BC8"/>
  <c r="BD8"/>
  <c r="BE8"/>
  <c r="BG8"/>
  <c r="BJ8" s="1"/>
  <c r="BH8"/>
  <c r="BM8"/>
  <c r="BN8"/>
  <c r="BP8"/>
  <c r="BQ8"/>
  <c r="BS8"/>
  <c r="BT8"/>
  <c r="BV8"/>
  <c r="BY8"/>
  <c r="BZ8"/>
  <c r="CB8"/>
  <c r="CC8"/>
  <c r="CE8"/>
  <c r="CH8"/>
  <c r="CI8"/>
  <c r="CK8"/>
  <c r="CL8"/>
  <c r="CN8"/>
  <c r="CO8"/>
  <c r="D9"/>
  <c r="G9"/>
  <c r="J9"/>
  <c r="K9"/>
  <c r="L9"/>
  <c r="P9"/>
  <c r="S9"/>
  <c r="T9"/>
  <c r="U9"/>
  <c r="Y9"/>
  <c r="AB9"/>
  <c r="AE9"/>
  <c r="AF9"/>
  <c r="AG9"/>
  <c r="AI9"/>
  <c r="AJ9"/>
  <c r="AL9"/>
  <c r="AQ9"/>
  <c r="AT9"/>
  <c r="AW9"/>
  <c r="AX9"/>
  <c r="AY9"/>
  <c r="BC9"/>
  <c r="BD9"/>
  <c r="BE9"/>
  <c r="BG9"/>
  <c r="BJ9" s="1"/>
  <c r="BH9"/>
  <c r="BK9"/>
  <c r="BM9"/>
  <c r="BN9"/>
  <c r="BO9" s="1"/>
  <c r="BP9"/>
  <c r="BQ9"/>
  <c r="BS9"/>
  <c r="BV9" s="1"/>
  <c r="BT9"/>
  <c r="BY9"/>
  <c r="BZ9"/>
  <c r="CB9"/>
  <c r="CC9"/>
  <c r="CE9"/>
  <c r="CH9"/>
  <c r="CI9"/>
  <c r="CK9"/>
  <c r="CL9"/>
  <c r="CN9"/>
  <c r="CO9"/>
  <c r="CQ9"/>
  <c r="D10"/>
  <c r="G10"/>
  <c r="J10"/>
  <c r="K10"/>
  <c r="L10"/>
  <c r="P10"/>
  <c r="S10"/>
  <c r="T10"/>
  <c r="U10"/>
  <c r="Y10"/>
  <c r="AB10"/>
  <c r="AE10"/>
  <c r="AF10"/>
  <c r="AG10"/>
  <c r="AI10"/>
  <c r="AL10" s="1"/>
  <c r="AJ10"/>
  <c r="AQ10"/>
  <c r="AT10"/>
  <c r="AW10"/>
  <c r="AX10"/>
  <c r="AY10"/>
  <c r="BC10"/>
  <c r="BD10"/>
  <c r="BE10"/>
  <c r="BG10"/>
  <c r="BH10"/>
  <c r="BM10"/>
  <c r="BN10"/>
  <c r="BP10"/>
  <c r="BQ10"/>
  <c r="BS10"/>
  <c r="BT10"/>
  <c r="BY10"/>
  <c r="BZ10"/>
  <c r="CB10"/>
  <c r="CC10"/>
  <c r="CH10"/>
  <c r="CI10"/>
  <c r="CK10"/>
  <c r="CL10"/>
  <c r="CN10"/>
  <c r="CO10"/>
  <c r="D11"/>
  <c r="G11"/>
  <c r="J11"/>
  <c r="K11"/>
  <c r="L11"/>
  <c r="P11"/>
  <c r="S11"/>
  <c r="T11"/>
  <c r="U11"/>
  <c r="Y11"/>
  <c r="AB11"/>
  <c r="AE11"/>
  <c r="AF11"/>
  <c r="AG11"/>
  <c r="AI11"/>
  <c r="AJ11"/>
  <c r="AL11"/>
  <c r="AQ11"/>
  <c r="AT11"/>
  <c r="AW11"/>
  <c r="AX11"/>
  <c r="AY11"/>
  <c r="BC11"/>
  <c r="BD11"/>
  <c r="BE11"/>
  <c r="BG11"/>
  <c r="BJ11" s="1"/>
  <c r="BH11"/>
  <c r="BM11"/>
  <c r="BN11"/>
  <c r="BP11"/>
  <c r="BQ11"/>
  <c r="BS11"/>
  <c r="BT11"/>
  <c r="BY11"/>
  <c r="BZ11"/>
  <c r="CB11"/>
  <c r="CC11"/>
  <c r="CE11"/>
  <c r="CH11"/>
  <c r="CI11"/>
  <c r="CK11"/>
  <c r="CL11"/>
  <c r="CN11"/>
  <c r="CO11"/>
  <c r="D12"/>
  <c r="G12"/>
  <c r="J12"/>
  <c r="K12"/>
  <c r="L12"/>
  <c r="P12"/>
  <c r="S12"/>
  <c r="T12"/>
  <c r="U12"/>
  <c r="Y12"/>
  <c r="AB12"/>
  <c r="AE12"/>
  <c r="AF12"/>
  <c r="AG12"/>
  <c r="AI12"/>
  <c r="AJ12"/>
  <c r="AL12"/>
  <c r="AQ12"/>
  <c r="AT12"/>
  <c r="AW12"/>
  <c r="AX12"/>
  <c r="AY12"/>
  <c r="BC12"/>
  <c r="BD12"/>
  <c r="BE12"/>
  <c r="BG12"/>
  <c r="BH12"/>
  <c r="BM12"/>
  <c r="BN12"/>
  <c r="BP12"/>
  <c r="BQ12"/>
  <c r="BS12"/>
  <c r="BT12"/>
  <c r="BY12"/>
  <c r="BZ12"/>
  <c r="CB12"/>
  <c r="CC12"/>
  <c r="CH12"/>
  <c r="CI12"/>
  <c r="CK12"/>
  <c r="CL12"/>
  <c r="CN12"/>
  <c r="CO12"/>
  <c r="CR12"/>
  <c r="D13"/>
  <c r="G13"/>
  <c r="J13"/>
  <c r="K13"/>
  <c r="L13"/>
  <c r="P13"/>
  <c r="S13"/>
  <c r="T13"/>
  <c r="U13"/>
  <c r="Y13"/>
  <c r="AB13"/>
  <c r="AE13"/>
  <c r="AF13"/>
  <c r="AG13"/>
  <c r="AI13"/>
  <c r="AJ13"/>
  <c r="AL13"/>
  <c r="AQ13"/>
  <c r="AQ14" s="1"/>
  <c r="AT13"/>
  <c r="AW13"/>
  <c r="AW14" s="1"/>
  <c r="AW15" s="1"/>
  <c r="AX13"/>
  <c r="AY13"/>
  <c r="AY14" s="1"/>
  <c r="BC13"/>
  <c r="BD13"/>
  <c r="BD14" s="1"/>
  <c r="BE13"/>
  <c r="BG13"/>
  <c r="BG14" s="1"/>
  <c r="BH13"/>
  <c r="BM13"/>
  <c r="BM14" s="1"/>
  <c r="BN13"/>
  <c r="BP13"/>
  <c r="BP14" s="1"/>
  <c r="BQ13"/>
  <c r="BS13"/>
  <c r="BS14" s="1"/>
  <c r="BT13"/>
  <c r="BY13"/>
  <c r="BY14" s="1"/>
  <c r="BZ13"/>
  <c r="CB13"/>
  <c r="CB14" s="1"/>
  <c r="CC13"/>
  <c r="CH13"/>
  <c r="CH14" s="1"/>
  <c r="CI13"/>
  <c r="CK13"/>
  <c r="CK14" s="1"/>
  <c r="CL13"/>
  <c r="CN13"/>
  <c r="CN14" s="1"/>
  <c r="CO13"/>
  <c r="CR13"/>
  <c r="B14"/>
  <c r="C14"/>
  <c r="D14"/>
  <c r="E14"/>
  <c r="F14"/>
  <c r="G14"/>
  <c r="H14"/>
  <c r="I14"/>
  <c r="J14"/>
  <c r="K14"/>
  <c r="L14"/>
  <c r="N14"/>
  <c r="O14"/>
  <c r="P14"/>
  <c r="Q14"/>
  <c r="R14"/>
  <c r="S14"/>
  <c r="T14"/>
  <c r="U14"/>
  <c r="W14"/>
  <c r="X14"/>
  <c r="Y14"/>
  <c r="Z14"/>
  <c r="AA14"/>
  <c r="AB14"/>
  <c r="AC14"/>
  <c r="AD14"/>
  <c r="AE14"/>
  <c r="AF14"/>
  <c r="AG14"/>
  <c r="AI14"/>
  <c r="AJ14"/>
  <c r="AO14"/>
  <c r="AP14"/>
  <c r="AR14"/>
  <c r="AS14"/>
  <c r="AT14"/>
  <c r="AU14"/>
  <c r="AV14"/>
  <c r="AX14"/>
  <c r="BA14"/>
  <c r="BB14"/>
  <c r="BC14"/>
  <c r="BE14"/>
  <c r="BH14"/>
  <c r="BN14"/>
  <c r="BQ14"/>
  <c r="BT14"/>
  <c r="BZ14"/>
  <c r="CC14"/>
  <c r="CI14"/>
  <c r="CL14"/>
  <c r="CO14"/>
  <c r="B15"/>
  <c r="C15"/>
  <c r="D15"/>
  <c r="E15"/>
  <c r="F15"/>
  <c r="G15"/>
  <c r="H15"/>
  <c r="I15"/>
  <c r="J15"/>
  <c r="K15"/>
  <c r="L15"/>
  <c r="N15"/>
  <c r="O15"/>
  <c r="P15"/>
  <c r="Q15"/>
  <c r="R15"/>
  <c r="S15"/>
  <c r="T15"/>
  <c r="U15"/>
  <c r="W15"/>
  <c r="X15"/>
  <c r="Y15"/>
  <c r="Z15"/>
  <c r="AA15"/>
  <c r="AB15"/>
  <c r="AC15"/>
  <c r="AD15"/>
  <c r="AE15"/>
  <c r="AF15"/>
  <c r="AG15"/>
  <c r="AI15"/>
  <c r="AJ15"/>
  <c r="AO15"/>
  <c r="AP15"/>
  <c r="AR15"/>
  <c r="AS15"/>
  <c r="AT15"/>
  <c r="AU15"/>
  <c r="AV15"/>
  <c r="AX15"/>
  <c r="BA15"/>
  <c r="BB15"/>
  <c r="BC15"/>
  <c r="BE15"/>
  <c r="BH15"/>
  <c r="BN15"/>
  <c r="BQ15"/>
  <c r="BT15"/>
  <c r="BZ15"/>
  <c r="CC15"/>
  <c r="CI15"/>
  <c r="CL15"/>
  <c r="CO15"/>
  <c r="D17"/>
  <c r="G17"/>
  <c r="J17"/>
  <c r="K17"/>
  <c r="L17"/>
  <c r="P17"/>
  <c r="S17"/>
  <c r="T17"/>
  <c r="U17"/>
  <c r="Y17"/>
  <c r="AB17"/>
  <c r="AE17"/>
  <c r="AF17"/>
  <c r="AG17"/>
  <c r="AI17"/>
  <c r="AL17" s="1"/>
  <c r="AJ17"/>
  <c r="AQ17"/>
  <c r="AT17"/>
  <c r="AW17"/>
  <c r="AX17"/>
  <c r="AY17"/>
  <c r="BC17"/>
  <c r="BD17"/>
  <c r="BE17"/>
  <c r="BG17"/>
  <c r="BH17"/>
  <c r="BJ17"/>
  <c r="BM17"/>
  <c r="BN17"/>
  <c r="BP17"/>
  <c r="BQ17"/>
  <c r="BS17"/>
  <c r="BT17"/>
  <c r="BV17"/>
  <c r="BY17"/>
  <c r="BZ17"/>
  <c r="CB17"/>
  <c r="CC17"/>
  <c r="CH17"/>
  <c r="CI17"/>
  <c r="CK17"/>
  <c r="CL17"/>
  <c r="CN17"/>
  <c r="CO17"/>
  <c r="CP17" s="1"/>
  <c r="D18"/>
  <c r="G18"/>
  <c r="J18"/>
  <c r="K18"/>
  <c r="L18"/>
  <c r="P18"/>
  <c r="S18"/>
  <c r="T18"/>
  <c r="U18"/>
  <c r="Y18"/>
  <c r="AB18"/>
  <c r="AE18"/>
  <c r="AF18"/>
  <c r="AG18"/>
  <c r="AI18"/>
  <c r="AJ18"/>
  <c r="AQ18"/>
  <c r="AT18"/>
  <c r="AW18"/>
  <c r="AX18"/>
  <c r="AY18"/>
  <c r="BC18"/>
  <c r="BD18"/>
  <c r="BE18"/>
  <c r="BG18"/>
  <c r="BH18"/>
  <c r="BJ18"/>
  <c r="BM18"/>
  <c r="BN18"/>
  <c r="BP18"/>
  <c r="BQ18"/>
  <c r="BS18"/>
  <c r="BT18"/>
  <c r="BV18"/>
  <c r="BY18"/>
  <c r="BZ18"/>
  <c r="CB18"/>
  <c r="CC18"/>
  <c r="CE18"/>
  <c r="CH18"/>
  <c r="CI18"/>
  <c r="CK18"/>
  <c r="CL18"/>
  <c r="CN18"/>
  <c r="CO18"/>
  <c r="D19"/>
  <c r="G19"/>
  <c r="J19"/>
  <c r="K19"/>
  <c r="L19"/>
  <c r="P19"/>
  <c r="S19"/>
  <c r="T19"/>
  <c r="U19"/>
  <c r="Y19"/>
  <c r="AB19"/>
  <c r="AE19"/>
  <c r="AF19"/>
  <c r="AG19"/>
  <c r="AI19"/>
  <c r="AJ19"/>
  <c r="AQ19"/>
  <c r="AT19"/>
  <c r="AW19"/>
  <c r="AX19"/>
  <c r="AY19"/>
  <c r="BC19"/>
  <c r="BD19"/>
  <c r="BE19"/>
  <c r="BG19"/>
  <c r="BH19"/>
  <c r="BJ19"/>
  <c r="BM19"/>
  <c r="BN19"/>
  <c r="BP19"/>
  <c r="BQ19"/>
  <c r="BS19"/>
  <c r="BT19"/>
  <c r="BV19"/>
  <c r="BY19"/>
  <c r="BZ19"/>
  <c r="CB19"/>
  <c r="CC19"/>
  <c r="CE19"/>
  <c r="CH19"/>
  <c r="CI19"/>
  <c r="CJ19" s="1"/>
  <c r="CK19"/>
  <c r="CL19"/>
  <c r="CN19"/>
  <c r="CO19"/>
  <c r="D20"/>
  <c r="G20"/>
  <c r="J20"/>
  <c r="K20"/>
  <c r="L20"/>
  <c r="P20"/>
  <c r="S20"/>
  <c r="T20"/>
  <c r="U20"/>
  <c r="Y20"/>
  <c r="AB20"/>
  <c r="AE20"/>
  <c r="AF20"/>
  <c r="AG20"/>
  <c r="AI20"/>
  <c r="AJ20"/>
  <c r="AQ20"/>
  <c r="AT20"/>
  <c r="AW20"/>
  <c r="AX20"/>
  <c r="AY20"/>
  <c r="BC20"/>
  <c r="BD20"/>
  <c r="BE20"/>
  <c r="BG20"/>
  <c r="BH20"/>
  <c r="BJ20"/>
  <c r="BM20"/>
  <c r="BN20"/>
  <c r="BP20"/>
  <c r="BQ20"/>
  <c r="BS20"/>
  <c r="BT20"/>
  <c r="BV20"/>
  <c r="BY20"/>
  <c r="BZ20"/>
  <c r="CB20"/>
  <c r="CE20" s="1"/>
  <c r="CC20"/>
  <c r="CH20"/>
  <c r="CI20"/>
  <c r="CK20"/>
  <c r="CL20"/>
  <c r="CN20"/>
  <c r="CO20"/>
  <c r="D21"/>
  <c r="G21"/>
  <c r="J21"/>
  <c r="K21"/>
  <c r="L21"/>
  <c r="P21"/>
  <c r="S21"/>
  <c r="T21"/>
  <c r="U21"/>
  <c r="Y21"/>
  <c r="AB21"/>
  <c r="AE21"/>
  <c r="AF21"/>
  <c r="AG21"/>
  <c r="AI21"/>
  <c r="AJ21"/>
  <c r="AL21"/>
  <c r="AQ21"/>
  <c r="AT21"/>
  <c r="AW21"/>
  <c r="AX21"/>
  <c r="AY21"/>
  <c r="BC21"/>
  <c r="BD21"/>
  <c r="BE21"/>
  <c r="BG21"/>
  <c r="BH21"/>
  <c r="BM21"/>
  <c r="BN21"/>
  <c r="BP21"/>
  <c r="BQ21"/>
  <c r="BS21"/>
  <c r="BT21"/>
  <c r="BY21"/>
  <c r="BZ21"/>
  <c r="CB21"/>
  <c r="CE21" s="1"/>
  <c r="CC21"/>
  <c r="CH21"/>
  <c r="CI21"/>
  <c r="CK21"/>
  <c r="CL21"/>
  <c r="CN21"/>
  <c r="CO21"/>
  <c r="D22"/>
  <c r="G22"/>
  <c r="J22"/>
  <c r="K22"/>
  <c r="L22"/>
  <c r="P22"/>
  <c r="S22"/>
  <c r="T22"/>
  <c r="U22"/>
  <c r="Y22"/>
  <c r="AB22"/>
  <c r="AE22"/>
  <c r="AF22"/>
  <c r="AG22"/>
  <c r="AI22"/>
  <c r="AL22" s="1"/>
  <c r="AJ22"/>
  <c r="AQ22"/>
  <c r="AT22"/>
  <c r="AW22"/>
  <c r="AX22"/>
  <c r="AY22"/>
  <c r="BC22"/>
  <c r="BD22"/>
  <c r="BE22"/>
  <c r="BG22"/>
  <c r="BJ22" s="1"/>
  <c r="BH22"/>
  <c r="BM22"/>
  <c r="BN22"/>
  <c r="BP22"/>
  <c r="BQ22"/>
  <c r="BS22"/>
  <c r="BT22"/>
  <c r="BY22"/>
  <c r="BZ22"/>
  <c r="CB22"/>
  <c r="CC22"/>
  <c r="CE22"/>
  <c r="CH22"/>
  <c r="CI22"/>
  <c r="CK22"/>
  <c r="CL22"/>
  <c r="CN22"/>
  <c r="CO22"/>
  <c r="CP22" s="1"/>
  <c r="D23"/>
  <c r="G23"/>
  <c r="J23"/>
  <c r="K23"/>
  <c r="L23"/>
  <c r="P23"/>
  <c r="S23"/>
  <c r="T23"/>
  <c r="U23"/>
  <c r="Y23"/>
  <c r="AB23"/>
  <c r="AE23"/>
  <c r="AF23"/>
  <c r="AG23"/>
  <c r="AI23"/>
  <c r="AL23" s="1"/>
  <c r="AJ23"/>
  <c r="AQ23"/>
  <c r="AT23"/>
  <c r="AW23"/>
  <c r="AX23"/>
  <c r="AY23"/>
  <c r="BC23"/>
  <c r="BD23"/>
  <c r="BE23"/>
  <c r="BG23"/>
  <c r="BH23"/>
  <c r="BJ23"/>
  <c r="BM23"/>
  <c r="BN23"/>
  <c r="BP23"/>
  <c r="BQ23"/>
  <c r="BS23"/>
  <c r="BT23"/>
  <c r="BV23"/>
  <c r="BY23"/>
  <c r="BZ23"/>
  <c r="CB23"/>
  <c r="CC23"/>
  <c r="CE23"/>
  <c r="CF23"/>
  <c r="CH23"/>
  <c r="CI23"/>
  <c r="CK23"/>
  <c r="CL23"/>
  <c r="CN23"/>
  <c r="CO23"/>
  <c r="D24"/>
  <c r="G24"/>
  <c r="J24"/>
  <c r="K24"/>
  <c r="L24"/>
  <c r="P24"/>
  <c r="S24"/>
  <c r="T24"/>
  <c r="U24"/>
  <c r="Y24"/>
  <c r="AB24"/>
  <c r="AE24"/>
  <c r="AF24"/>
  <c r="AG24"/>
  <c r="AI24"/>
  <c r="AJ24"/>
  <c r="AL24"/>
  <c r="AQ24"/>
  <c r="AT24"/>
  <c r="AW24"/>
  <c r="AX24"/>
  <c r="AY24"/>
  <c r="BC24"/>
  <c r="BD24"/>
  <c r="BE24"/>
  <c r="BG24"/>
  <c r="BH24"/>
  <c r="BM24"/>
  <c r="BN24"/>
  <c r="BP24"/>
  <c r="BQ24"/>
  <c r="BS24"/>
  <c r="BT24"/>
  <c r="BY24"/>
  <c r="BZ24"/>
  <c r="CB24"/>
  <c r="CE24" s="1"/>
  <c r="CC24"/>
  <c r="CH24"/>
  <c r="CI24"/>
  <c r="CK24"/>
  <c r="CL24"/>
  <c r="CN24"/>
  <c r="CO24"/>
  <c r="D25"/>
  <c r="G25"/>
  <c r="J25"/>
  <c r="K25"/>
  <c r="L25"/>
  <c r="P25"/>
  <c r="S25"/>
  <c r="T25"/>
  <c r="U25"/>
  <c r="Y25"/>
  <c r="AB25"/>
  <c r="AE25"/>
  <c r="AF25"/>
  <c r="AG25"/>
  <c r="AI25"/>
  <c r="AJ25"/>
  <c r="AL25"/>
  <c r="AQ25"/>
  <c r="AT25"/>
  <c r="AW25"/>
  <c r="AX25"/>
  <c r="AY25"/>
  <c r="BC25"/>
  <c r="BD25"/>
  <c r="BE25"/>
  <c r="BG25"/>
  <c r="BH25"/>
  <c r="BM25"/>
  <c r="BN25"/>
  <c r="BP25"/>
  <c r="BQ25"/>
  <c r="BS25"/>
  <c r="BT25"/>
  <c r="BY25"/>
  <c r="BZ25"/>
  <c r="CB25"/>
  <c r="CE25" s="1"/>
  <c r="CC25"/>
  <c r="CD25" s="1"/>
  <c r="CH25"/>
  <c r="CI25"/>
  <c r="CK25"/>
  <c r="CL25"/>
  <c r="CN25"/>
  <c r="CO25"/>
  <c r="D26"/>
  <c r="G26"/>
  <c r="J26"/>
  <c r="K26"/>
  <c r="L26"/>
  <c r="P26"/>
  <c r="S26"/>
  <c r="T26"/>
  <c r="U26"/>
  <c r="Y26"/>
  <c r="AB26"/>
  <c r="AE26"/>
  <c r="AF26"/>
  <c r="AG26"/>
  <c r="AI26"/>
  <c r="AJ26"/>
  <c r="AQ26"/>
  <c r="AT26"/>
  <c r="AW26"/>
  <c r="AX26"/>
  <c r="AY26"/>
  <c r="BC26"/>
  <c r="BD26"/>
  <c r="BE26"/>
  <c r="BG26"/>
  <c r="BH26"/>
  <c r="BJ26"/>
  <c r="BM26"/>
  <c r="BN26"/>
  <c r="BP26"/>
  <c r="BQ26"/>
  <c r="BS26"/>
  <c r="BT26"/>
  <c r="BV26"/>
  <c r="BY26"/>
  <c r="BZ26"/>
  <c r="CB26"/>
  <c r="CE26" s="1"/>
  <c r="CC26"/>
  <c r="CH26"/>
  <c r="CI26"/>
  <c r="CK26"/>
  <c r="CL26"/>
  <c r="CN26"/>
  <c r="CO26"/>
  <c r="D27"/>
  <c r="G27"/>
  <c r="J27"/>
  <c r="K27"/>
  <c r="L27"/>
  <c r="P27"/>
  <c r="S27"/>
  <c r="T27"/>
  <c r="U27"/>
  <c r="Y27"/>
  <c r="AB27"/>
  <c r="AE27"/>
  <c r="AF27"/>
  <c r="AG27"/>
  <c r="AI27"/>
  <c r="AJ27"/>
  <c r="AL27"/>
  <c r="AQ27"/>
  <c r="AT27"/>
  <c r="AW27"/>
  <c r="AX27"/>
  <c r="AY27"/>
  <c r="BC27"/>
  <c r="BD27"/>
  <c r="BE27"/>
  <c r="BG27"/>
  <c r="BJ27" s="1"/>
  <c r="BH27"/>
  <c r="BM27"/>
  <c r="BN27"/>
  <c r="BP27"/>
  <c r="BQ27"/>
  <c r="BS27"/>
  <c r="BT27"/>
  <c r="BY27"/>
  <c r="BZ27"/>
  <c r="CB27"/>
  <c r="CC27"/>
  <c r="CE27"/>
  <c r="CH27"/>
  <c r="CI27"/>
  <c r="CK27"/>
  <c r="CL27"/>
  <c r="CN27"/>
  <c r="CO27"/>
  <c r="D28"/>
  <c r="G28"/>
  <c r="J28"/>
  <c r="K28"/>
  <c r="L28"/>
  <c r="P28"/>
  <c r="S28"/>
  <c r="T28"/>
  <c r="U28"/>
  <c r="Y28"/>
  <c r="AB28"/>
  <c r="AE28"/>
  <c r="AF28"/>
  <c r="AG28"/>
  <c r="AI28"/>
  <c r="AJ28"/>
  <c r="AL28"/>
  <c r="AQ28"/>
  <c r="AT28"/>
  <c r="AW28"/>
  <c r="AX28"/>
  <c r="AY28"/>
  <c r="BC28"/>
  <c r="BD28"/>
  <c r="BE28"/>
  <c r="BG28"/>
  <c r="BH28"/>
  <c r="BM28"/>
  <c r="BN28"/>
  <c r="BP28"/>
  <c r="BQ28"/>
  <c r="BS28"/>
  <c r="BT28"/>
  <c r="BY28"/>
  <c r="BZ28"/>
  <c r="CB28"/>
  <c r="CC28"/>
  <c r="CH28"/>
  <c r="CI28"/>
  <c r="CK28"/>
  <c r="CL28"/>
  <c r="CN28"/>
  <c r="CO28"/>
  <c r="D29"/>
  <c r="G29"/>
  <c r="J29"/>
  <c r="K29"/>
  <c r="L29"/>
  <c r="P29"/>
  <c r="S29"/>
  <c r="T29"/>
  <c r="U29"/>
  <c r="Y29"/>
  <c r="AB29"/>
  <c r="AE29"/>
  <c r="AF29"/>
  <c r="AG29"/>
  <c r="AI29"/>
  <c r="AJ29"/>
  <c r="AM29" s="1"/>
  <c r="AQ29"/>
  <c r="AT29"/>
  <c r="AW29"/>
  <c r="AX29"/>
  <c r="AY29"/>
  <c r="BC29"/>
  <c r="BD29"/>
  <c r="BE29"/>
  <c r="BG29"/>
  <c r="BJ29" s="1"/>
  <c r="BH29"/>
  <c r="BM29"/>
  <c r="BN29"/>
  <c r="BP29"/>
  <c r="BQ29"/>
  <c r="BS29"/>
  <c r="BV29" s="1"/>
  <c r="BT29"/>
  <c r="BY29"/>
  <c r="BZ29"/>
  <c r="CB29"/>
  <c r="CE29" s="1"/>
  <c r="CC29"/>
  <c r="CH29"/>
  <c r="CI29"/>
  <c r="CK29"/>
  <c r="CL29"/>
  <c r="CN29"/>
  <c r="CO29"/>
  <c r="D30"/>
  <c r="G30"/>
  <c r="J30"/>
  <c r="K30"/>
  <c r="L30"/>
  <c r="P30"/>
  <c r="S30"/>
  <c r="T30"/>
  <c r="U30"/>
  <c r="Y30"/>
  <c r="AB30"/>
  <c r="AE30"/>
  <c r="AF30"/>
  <c r="AG30"/>
  <c r="AI30"/>
  <c r="AJ30"/>
  <c r="AQ30"/>
  <c r="AT30"/>
  <c r="AW30"/>
  <c r="AX30"/>
  <c r="AY30"/>
  <c r="BC30"/>
  <c r="BD30"/>
  <c r="BE30"/>
  <c r="BG30"/>
  <c r="BH30"/>
  <c r="BJ30"/>
  <c r="BM30"/>
  <c r="BN30"/>
  <c r="BP30"/>
  <c r="BQ30"/>
  <c r="BS30"/>
  <c r="BT30"/>
  <c r="BV30"/>
  <c r="BY30"/>
  <c r="BZ30"/>
  <c r="CB30"/>
  <c r="CC30"/>
  <c r="CE30"/>
  <c r="CH30"/>
  <c r="CI30"/>
  <c r="CK30"/>
  <c r="CL30"/>
  <c r="CN30"/>
  <c r="CO30"/>
  <c r="D31"/>
  <c r="G31"/>
  <c r="J31"/>
  <c r="K31"/>
  <c r="L31"/>
  <c r="P31"/>
  <c r="S31"/>
  <c r="T31"/>
  <c r="U31"/>
  <c r="Y31"/>
  <c r="AB31"/>
  <c r="AE31"/>
  <c r="AF31"/>
  <c r="AG31"/>
  <c r="AI31"/>
  <c r="AJ31"/>
  <c r="AL31"/>
  <c r="AQ31"/>
  <c r="AT31"/>
  <c r="AW31"/>
  <c r="AX31"/>
  <c r="AY31"/>
  <c r="BC31"/>
  <c r="BD31"/>
  <c r="BE31"/>
  <c r="BG31"/>
  <c r="BH31"/>
  <c r="BM31"/>
  <c r="BN31"/>
  <c r="BP31"/>
  <c r="BQ31"/>
  <c r="BS31"/>
  <c r="BT31"/>
  <c r="BY31"/>
  <c r="BZ31"/>
  <c r="CB31"/>
  <c r="CE31" s="1"/>
  <c r="CC31"/>
  <c r="CH31"/>
  <c r="CI31"/>
  <c r="CK31"/>
  <c r="CL31"/>
  <c r="CN31"/>
  <c r="CO31"/>
  <c r="CQ31"/>
  <c r="B33"/>
  <c r="D33"/>
  <c r="E33"/>
  <c r="G33"/>
  <c r="H33"/>
  <c r="J33"/>
  <c r="K33"/>
  <c r="N33"/>
  <c r="P33"/>
  <c r="Q33"/>
  <c r="S33"/>
  <c r="T33"/>
  <c r="W33"/>
  <c r="X33"/>
  <c r="Y33"/>
  <c r="Z33"/>
  <c r="AA33"/>
  <c r="AB33"/>
  <c r="AC33"/>
  <c r="AD33"/>
  <c r="AE33"/>
  <c r="AF33"/>
  <c r="AI33"/>
  <c r="AO33"/>
  <c r="AP33"/>
  <c r="AR33"/>
  <c r="AT33"/>
  <c r="AU33"/>
  <c r="AX33"/>
  <c r="BA33"/>
  <c r="BB33"/>
  <c r="BC33"/>
  <c r="CI33"/>
  <c r="CL33"/>
  <c r="CO33"/>
  <c r="B34"/>
  <c r="D34"/>
  <c r="E34"/>
  <c r="G34"/>
  <c r="H34"/>
  <c r="J34"/>
  <c r="K34"/>
  <c r="N34"/>
  <c r="P34"/>
  <c r="Q34"/>
  <c r="S34"/>
  <c r="T34"/>
  <c r="W34"/>
  <c r="X34"/>
  <c r="Y34"/>
  <c r="Z34"/>
  <c r="AA34"/>
  <c r="AB34"/>
  <c r="AC34"/>
  <c r="AD34"/>
  <c r="AE34"/>
  <c r="AF34"/>
  <c r="AI34"/>
  <c r="AO34"/>
  <c r="AP34"/>
  <c r="AR34"/>
  <c r="AT34"/>
  <c r="AU34"/>
  <c r="AX34"/>
  <c r="BA34"/>
  <c r="BB34"/>
  <c r="BC34"/>
  <c r="CI34"/>
  <c r="CL34"/>
  <c r="CO34"/>
  <c r="B39"/>
  <c r="E39"/>
  <c r="H39"/>
  <c r="K39"/>
  <c r="N39"/>
  <c r="Q39"/>
  <c r="T39"/>
  <c r="W39"/>
  <c r="X39"/>
  <c r="Y39"/>
  <c r="Z39"/>
  <c r="AA39"/>
  <c r="AB39"/>
  <c r="AC39"/>
  <c r="AD39"/>
  <c r="AE39"/>
  <c r="AO39"/>
  <c r="AP39"/>
  <c r="AQ39"/>
  <c r="AQ44" s="1"/>
  <c r="AR39"/>
  <c r="AU39"/>
  <c r="AX39"/>
  <c r="BA39"/>
  <c r="BB39"/>
  <c r="BC39"/>
  <c r="BD39"/>
  <c r="BG39"/>
  <c r="BM39"/>
  <c r="BP39"/>
  <c r="BS39"/>
  <c r="BY39"/>
  <c r="CB39"/>
  <c r="CH39"/>
  <c r="CI39"/>
  <c r="CK39"/>
  <c r="CL39"/>
  <c r="CN39"/>
  <c r="CO39"/>
  <c r="B41"/>
  <c r="E41"/>
  <c r="H41"/>
  <c r="K41"/>
  <c r="N41"/>
  <c r="Q41"/>
  <c r="T41"/>
  <c r="W41"/>
  <c r="X41"/>
  <c r="Y41"/>
  <c r="Z41"/>
  <c r="AA41"/>
  <c r="AB41"/>
  <c r="AC41"/>
  <c r="AD41"/>
  <c r="AE41"/>
  <c r="AO41"/>
  <c r="AP41"/>
  <c r="AR41"/>
  <c r="AU41"/>
  <c r="BA41"/>
  <c r="BB41"/>
  <c r="BC41"/>
  <c r="CI41"/>
  <c r="CL41"/>
  <c r="CO41"/>
  <c r="CU8" l="1"/>
  <c r="CN15"/>
  <c r="CN41"/>
  <c r="CK15"/>
  <c r="CK41"/>
  <c r="CH15"/>
  <c r="CH41"/>
  <c r="CB15"/>
  <c r="CB41"/>
  <c r="BY15"/>
  <c r="BY41"/>
  <c r="BS15"/>
  <c r="BS41"/>
  <c r="BP15"/>
  <c r="BP41"/>
  <c r="BM15"/>
  <c r="BM41"/>
  <c r="BG15"/>
  <c r="BG41"/>
  <c r="BD15"/>
  <c r="BD41"/>
  <c r="AY15"/>
  <c r="AX41"/>
  <c r="AW34"/>
  <c r="AW33"/>
  <c r="AQ15"/>
  <c r="AQ41"/>
  <c r="AQ46" s="1"/>
  <c r="CU10"/>
  <c r="CR25"/>
  <c r="CJ30"/>
  <c r="CF25"/>
  <c r="CM11"/>
  <c r="BI9"/>
  <c r="CU25"/>
  <c r="CX25" s="1"/>
  <c r="AM23"/>
  <c r="CU7"/>
  <c r="CF28"/>
  <c r="CJ25"/>
  <c r="CT24"/>
  <c r="CR10"/>
  <c r="AK10"/>
  <c r="BU9"/>
  <c r="BR9"/>
  <c r="BL9"/>
  <c r="AH9"/>
  <c r="CT41"/>
  <c r="AM10"/>
  <c r="AM7"/>
  <c r="BW29"/>
  <c r="CP28"/>
  <c r="AH26"/>
  <c r="CP25"/>
  <c r="CM25"/>
  <c r="CG25"/>
  <c r="AZ25"/>
  <c r="CM23"/>
  <c r="CR21"/>
  <c r="BF21"/>
  <c r="AM19"/>
  <c r="CD13"/>
  <c r="CF13"/>
  <c r="BF13"/>
  <c r="CF12"/>
  <c r="CU12"/>
  <c r="CX12" s="1"/>
  <c r="BW11"/>
  <c r="CQ8"/>
  <c r="CT10"/>
  <c r="AM8"/>
  <c r="CX6"/>
  <c r="CQ39"/>
  <c r="CD29"/>
  <c r="CA29"/>
  <c r="AK23"/>
  <c r="CA22"/>
  <c r="BW22"/>
  <c r="AZ21"/>
  <c r="AH20"/>
  <c r="CP19"/>
  <c r="CM19"/>
  <c r="CD19"/>
  <c r="CA19"/>
  <c r="BF19"/>
  <c r="V19"/>
  <c r="CT17"/>
  <c r="CP13"/>
  <c r="CT13"/>
  <c r="CP12"/>
  <c r="CP11"/>
  <c r="CU11"/>
  <c r="CA11"/>
  <c r="BK10"/>
  <c r="CA8"/>
  <c r="BU7"/>
  <c r="BO7"/>
  <c r="BR31"/>
  <c r="CQ29"/>
  <c r="CF26"/>
  <c r="AM22"/>
  <c r="CF20"/>
  <c r="CT12"/>
  <c r="CV12" s="1"/>
  <c r="CX10"/>
  <c r="CF7"/>
  <c r="CT31"/>
  <c r="CU30"/>
  <c r="BI29"/>
  <c r="BK29"/>
  <c r="M29"/>
  <c r="BR28"/>
  <c r="CR28"/>
  <c r="BF28"/>
  <c r="BW27"/>
  <c r="CR27"/>
  <c r="BI27"/>
  <c r="BF27"/>
  <c r="V27"/>
  <c r="CF24"/>
  <c r="BR24"/>
  <c r="BF24"/>
  <c r="CT22"/>
  <c r="CD21"/>
  <c r="CF21"/>
  <c r="BR21"/>
  <c r="BI21"/>
  <c r="BJ21"/>
  <c r="M21"/>
  <c r="CJ18"/>
  <c r="CQ18"/>
  <c r="CU18"/>
  <c r="BR18"/>
  <c r="BO18"/>
  <c r="AZ18"/>
  <c r="V18"/>
  <c r="AK17"/>
  <c r="AM17"/>
  <c r="AZ13"/>
  <c r="CD12"/>
  <c r="BF12"/>
  <c r="M11"/>
  <c r="CF10"/>
  <c r="BR10"/>
  <c r="AZ10"/>
  <c r="CR8"/>
  <c r="CX8" s="1"/>
  <c r="BI8"/>
  <c r="BF8"/>
  <c r="CR7"/>
  <c r="CX7" s="1"/>
  <c r="AK7"/>
  <c r="CP6"/>
  <c r="CP39" s="1"/>
  <c r="CD31"/>
  <c r="CR31"/>
  <c r="BU31"/>
  <c r="BV31"/>
  <c r="AZ31"/>
  <c r="AH31"/>
  <c r="AH30"/>
  <c r="BO29"/>
  <c r="AK29"/>
  <c r="CD28"/>
  <c r="BU28"/>
  <c r="BV28"/>
  <c r="AZ28"/>
  <c r="AH28"/>
  <c r="CA27"/>
  <c r="CP26"/>
  <c r="CJ26"/>
  <c r="BR26"/>
  <c r="BO26"/>
  <c r="AZ26"/>
  <c r="V26"/>
  <c r="BF25"/>
  <c r="CP24"/>
  <c r="CJ24"/>
  <c r="CP23"/>
  <c r="CU23"/>
  <c r="BR23"/>
  <c r="BO23"/>
  <c r="AZ23"/>
  <c r="AN23"/>
  <c r="M23"/>
  <c r="BI22"/>
  <c r="BF22"/>
  <c r="CJ21"/>
  <c r="CP20"/>
  <c r="CJ20"/>
  <c r="CU20"/>
  <c r="BR20"/>
  <c r="BO20"/>
  <c r="AZ20"/>
  <c r="M20"/>
  <c r="AH18"/>
  <c r="CA17"/>
  <c r="BF17"/>
  <c r="BR13"/>
  <c r="BI13"/>
  <c r="BJ13"/>
  <c r="V13"/>
  <c r="M13"/>
  <c r="AZ12"/>
  <c r="BI11"/>
  <c r="BF11"/>
  <c r="V11"/>
  <c r="CP10"/>
  <c r="CJ10"/>
  <c r="CU9"/>
  <c r="CM8"/>
  <c r="BR8"/>
  <c r="BO8"/>
  <c r="BK8"/>
  <c r="CM7"/>
  <c r="CT28"/>
  <c r="CU21"/>
  <c r="CX21" s="1"/>
  <c r="CQ11"/>
  <c r="BW7"/>
  <c r="M7"/>
  <c r="BU6"/>
  <c r="AZ6"/>
  <c r="Y46"/>
  <c r="AI41"/>
  <c r="AI39"/>
  <c r="CJ31"/>
  <c r="CF31"/>
  <c r="BF31"/>
  <c r="CP30"/>
  <c r="CM30"/>
  <c r="CD30"/>
  <c r="CA30"/>
  <c r="CQ30"/>
  <c r="BF30"/>
  <c r="AM30"/>
  <c r="M30"/>
  <c r="CJ29"/>
  <c r="CF29"/>
  <c r="BU29"/>
  <c r="BR29"/>
  <c r="BL29"/>
  <c r="V29"/>
  <c r="BI28"/>
  <c r="BJ28"/>
  <c r="M28"/>
  <c r="CP27"/>
  <c r="CM27"/>
  <c r="CJ27"/>
  <c r="CT27"/>
  <c r="BU27"/>
  <c r="BO27"/>
  <c r="BK27"/>
  <c r="AH27"/>
  <c r="CR26"/>
  <c r="AK26"/>
  <c r="AL26"/>
  <c r="BR25"/>
  <c r="BI25"/>
  <c r="BJ25"/>
  <c r="V25"/>
  <c r="M25"/>
  <c r="CD24"/>
  <c r="CR24"/>
  <c r="BU24"/>
  <c r="BV24"/>
  <c r="AZ24"/>
  <c r="AH24"/>
  <c r="BU22"/>
  <c r="BO22"/>
  <c r="BK22"/>
  <c r="AK22"/>
  <c r="AH22"/>
  <c r="CP21"/>
  <c r="CM21"/>
  <c r="CG21"/>
  <c r="CQ21"/>
  <c r="CS21" s="1"/>
  <c r="CR20"/>
  <c r="AK20"/>
  <c r="AL20"/>
  <c r="V20"/>
  <c r="CU19"/>
  <c r="AH19"/>
  <c r="AK18"/>
  <c r="AL18"/>
  <c r="CJ17"/>
  <c r="CF17"/>
  <c r="BO17"/>
  <c r="AZ17"/>
  <c r="V17"/>
  <c r="M17"/>
  <c r="BU13"/>
  <c r="BV13"/>
  <c r="BR12"/>
  <c r="BI12"/>
  <c r="BJ12"/>
  <c r="V12"/>
  <c r="M12"/>
  <c r="BU11"/>
  <c r="BO11"/>
  <c r="BK11"/>
  <c r="CV10"/>
  <c r="CD10"/>
  <c r="BW10"/>
  <c r="BF10"/>
  <c r="AZ9"/>
  <c r="AK9"/>
  <c r="CS8"/>
  <c r="CP8"/>
  <c r="CD8"/>
  <c r="BU8"/>
  <c r="AK8"/>
  <c r="AH8"/>
  <c r="CA7"/>
  <c r="CM6"/>
  <c r="CM39" s="1"/>
  <c r="CJ6"/>
  <c r="CT6"/>
  <c r="CV6" s="1"/>
  <c r="BI6"/>
  <c r="BJ6"/>
  <c r="BJ39" s="1"/>
  <c r="AM6"/>
  <c r="CQ25"/>
  <c r="CT25"/>
  <c r="CV25" s="1"/>
  <c r="CQ23"/>
  <c r="CQ19"/>
  <c r="M10"/>
  <c r="CA9"/>
  <c r="BW9"/>
  <c r="CT7"/>
  <c r="CV7" s="1"/>
  <c r="V7"/>
  <c r="BV6"/>
  <c r="CQ41"/>
  <c r="AF41"/>
  <c r="AL41" s="1"/>
  <c r="AF39"/>
  <c r="AL39" s="1"/>
  <c r="K40" s="1"/>
  <c r="CW31"/>
  <c r="CT30"/>
  <c r="AL29"/>
  <c r="CE28"/>
  <c r="CT19"/>
  <c r="CE13"/>
  <c r="CE12"/>
  <c r="CJ11"/>
  <c r="CT11"/>
  <c r="CW11" s="1"/>
  <c r="BV11"/>
  <c r="AH11"/>
  <c r="CE10"/>
  <c r="BU10"/>
  <c r="BV10"/>
  <c r="BI10"/>
  <c r="BJ10"/>
  <c r="BL10" s="1"/>
  <c r="AH10"/>
  <c r="CM9"/>
  <c r="CJ9"/>
  <c r="CT9"/>
  <c r="BF9"/>
  <c r="AZ8"/>
  <c r="AN8"/>
  <c r="M8"/>
  <c r="CP7"/>
  <c r="CQ7"/>
  <c r="CD7"/>
  <c r="CE7"/>
  <c r="BI7"/>
  <c r="BF7"/>
  <c r="CQ6"/>
  <c r="CD6"/>
  <c r="CA6"/>
  <c r="BK6"/>
  <c r="BC42"/>
  <c r="AQ42"/>
  <c r="AQ47" s="1"/>
  <c r="CT39"/>
  <c r="AE40"/>
  <c r="Y44"/>
  <c r="CP31"/>
  <c r="CM31"/>
  <c r="CG31"/>
  <c r="BI31"/>
  <c r="BJ31"/>
  <c r="V31"/>
  <c r="M31"/>
  <c r="BR30"/>
  <c r="BO30"/>
  <c r="AZ30"/>
  <c r="AK30"/>
  <c r="AL30"/>
  <c r="AN30" s="1"/>
  <c r="V30"/>
  <c r="CU29"/>
  <c r="CM29"/>
  <c r="CG29"/>
  <c r="BF29"/>
  <c r="CJ28"/>
  <c r="BW28"/>
  <c r="BX28" s="1"/>
  <c r="BK28"/>
  <c r="BL28" s="1"/>
  <c r="AK28"/>
  <c r="V28"/>
  <c r="CD27"/>
  <c r="CQ27"/>
  <c r="BV27"/>
  <c r="BX27" s="1"/>
  <c r="AK27"/>
  <c r="CT26"/>
  <c r="CQ26"/>
  <c r="CD26"/>
  <c r="CA26"/>
  <c r="BF26"/>
  <c r="AM26"/>
  <c r="AN26" s="1"/>
  <c r="BU25"/>
  <c r="BV25"/>
  <c r="AH25"/>
  <c r="CU24"/>
  <c r="CV24" s="1"/>
  <c r="CM24"/>
  <c r="CG24"/>
  <c r="BI24"/>
  <c r="BJ24"/>
  <c r="V24"/>
  <c r="M24"/>
  <c r="CG23"/>
  <c r="CD23"/>
  <c r="CA23"/>
  <c r="CT23"/>
  <c r="CW23" s="1"/>
  <c r="BF23"/>
  <c r="AH23"/>
  <c r="CU22"/>
  <c r="CV22" s="1"/>
  <c r="CR22"/>
  <c r="CM22"/>
  <c r="CJ22"/>
  <c r="BV22"/>
  <c r="M22"/>
  <c r="BU21"/>
  <c r="BV21"/>
  <c r="AH21"/>
  <c r="CQ20"/>
  <c r="CD20"/>
  <c r="CA20"/>
  <c r="CT20"/>
  <c r="CV20" s="1"/>
  <c r="BF20"/>
  <c r="AM20"/>
  <c r="AN20" s="1"/>
  <c r="BR19"/>
  <c r="BO19"/>
  <c r="AZ19"/>
  <c r="AK19"/>
  <c r="AL19"/>
  <c r="AN19" s="1"/>
  <c r="CP18"/>
  <c r="CM18"/>
  <c r="CD18"/>
  <c r="CA18"/>
  <c r="CT18"/>
  <c r="BF18"/>
  <c r="AM18"/>
  <c r="AN18" s="1"/>
  <c r="CR17"/>
  <c r="CM17"/>
  <c r="CD17"/>
  <c r="CE17"/>
  <c r="CG17" s="1"/>
  <c r="BU17"/>
  <c r="BR17"/>
  <c r="BI17"/>
  <c r="AH17"/>
  <c r="CU13"/>
  <c r="CJ13"/>
  <c r="BW13"/>
  <c r="BX13" s="1"/>
  <c r="BK13"/>
  <c r="BL13" s="1"/>
  <c r="AH13"/>
  <c r="CJ12"/>
  <c r="BU12"/>
  <c r="BV12"/>
  <c r="AH12"/>
  <c r="V9"/>
  <c r="M9"/>
  <c r="CJ8"/>
  <c r="AL7"/>
  <c r="BL6"/>
  <c r="AN6"/>
  <c r="AX40"/>
  <c r="BJ40"/>
  <c r="CM40"/>
  <c r="B40"/>
  <c r="T40"/>
  <c r="AB40"/>
  <c r="AQ40"/>
  <c r="AQ45" s="1"/>
  <c r="BC40"/>
  <c r="BM40"/>
  <c r="CP40"/>
  <c r="CV30"/>
  <c r="CW30"/>
  <c r="B42"/>
  <c r="T42"/>
  <c r="AB42"/>
  <c r="K42"/>
  <c r="Y42"/>
  <c r="AE42"/>
  <c r="BM42"/>
  <c r="AX42"/>
  <c r="CS27"/>
  <c r="CW27"/>
  <c r="CS26"/>
  <c r="CW26"/>
  <c r="CV19"/>
  <c r="CW19"/>
  <c r="CS7"/>
  <c r="CW7"/>
  <c r="CG7"/>
  <c r="CE14"/>
  <c r="CS6"/>
  <c r="CW6"/>
  <c r="CW41"/>
  <c r="CW39"/>
  <c r="BX29"/>
  <c r="AN29"/>
  <c r="CG28"/>
  <c r="BL27"/>
  <c r="CV18"/>
  <c r="CW18"/>
  <c r="CU31"/>
  <c r="CS31"/>
  <c r="CA31"/>
  <c r="BO31"/>
  <c r="AK31"/>
  <c r="CR30"/>
  <c r="CF30"/>
  <c r="CG30" s="1"/>
  <c r="BW30"/>
  <c r="BX30" s="1"/>
  <c r="BU30"/>
  <c r="BK30"/>
  <c r="BL30" s="1"/>
  <c r="BI30"/>
  <c r="CT29"/>
  <c r="CR29"/>
  <c r="CP29"/>
  <c r="AZ29"/>
  <c r="AH29"/>
  <c r="CU28"/>
  <c r="CQ28"/>
  <c r="CM28"/>
  <c r="CA28"/>
  <c r="BO28"/>
  <c r="AM28"/>
  <c r="AN28" s="1"/>
  <c r="CU27"/>
  <c r="CV27" s="1"/>
  <c r="CF27"/>
  <c r="CG27" s="1"/>
  <c r="BR27"/>
  <c r="AZ27"/>
  <c r="AM27"/>
  <c r="AN27" s="1"/>
  <c r="M27"/>
  <c r="CU26"/>
  <c r="CM26"/>
  <c r="CG26"/>
  <c r="BU26"/>
  <c r="BK26"/>
  <c r="BL26" s="1"/>
  <c r="BI26"/>
  <c r="M26"/>
  <c r="CS25"/>
  <c r="CA25"/>
  <c r="BO25"/>
  <c r="AK25"/>
  <c r="CW9"/>
  <c r="AL14"/>
  <c r="AL15" s="1"/>
  <c r="CV23"/>
  <c r="BX22"/>
  <c r="BL22"/>
  <c r="AN22"/>
  <c r="CS20"/>
  <c r="AN17"/>
  <c r="CG13"/>
  <c r="CG12"/>
  <c r="CV11"/>
  <c r="BX11"/>
  <c r="BL11"/>
  <c r="CG10"/>
  <c r="AN10"/>
  <c r="CV9"/>
  <c r="BX9"/>
  <c r="BL8"/>
  <c r="BF14"/>
  <c r="BF15" s="1"/>
  <c r="AN7"/>
  <c r="CQ24"/>
  <c r="CA24"/>
  <c r="BO24"/>
  <c r="AM24"/>
  <c r="AN24" s="1"/>
  <c r="AK24"/>
  <c r="CR23"/>
  <c r="CJ23"/>
  <c r="BW23"/>
  <c r="BX23" s="1"/>
  <c r="BU23"/>
  <c r="BK23"/>
  <c r="BL23" s="1"/>
  <c r="BI23"/>
  <c r="V23"/>
  <c r="CQ22"/>
  <c r="CF22"/>
  <c r="CG22" s="1"/>
  <c r="CD22"/>
  <c r="BR22"/>
  <c r="AZ22"/>
  <c r="V22"/>
  <c r="CT21"/>
  <c r="CA21"/>
  <c r="BO21"/>
  <c r="AM21"/>
  <c r="AN21" s="1"/>
  <c r="AK21"/>
  <c r="V21"/>
  <c r="CX20"/>
  <c r="CM20"/>
  <c r="CG20"/>
  <c r="BU20"/>
  <c r="BI20"/>
  <c r="CR19"/>
  <c r="CF19"/>
  <c r="CG19" s="1"/>
  <c r="BW19"/>
  <c r="BX19" s="1"/>
  <c r="BU19"/>
  <c r="BI19"/>
  <c r="M19"/>
  <c r="CR18"/>
  <c r="CF18"/>
  <c r="CG18" s="1"/>
  <c r="BU18"/>
  <c r="BI18"/>
  <c r="M18"/>
  <c r="CU17"/>
  <c r="CQ17"/>
  <c r="BW17"/>
  <c r="BX17" s="1"/>
  <c r="BK17"/>
  <c r="BL17" s="1"/>
  <c r="CQ13"/>
  <c r="CM13"/>
  <c r="CA13"/>
  <c r="BO13"/>
  <c r="AM13"/>
  <c r="AN13" s="1"/>
  <c r="AK13"/>
  <c r="CQ12"/>
  <c r="CM12"/>
  <c r="CA12"/>
  <c r="BO12"/>
  <c r="AM12"/>
  <c r="AN12" s="1"/>
  <c r="AK12"/>
  <c r="CR11"/>
  <c r="CF11"/>
  <c r="CG11" s="1"/>
  <c r="CD11"/>
  <c r="BR11"/>
  <c r="AZ11"/>
  <c r="AM11"/>
  <c r="AN11" s="1"/>
  <c r="AK11"/>
  <c r="CQ10"/>
  <c r="CM10"/>
  <c r="CA10"/>
  <c r="BO10"/>
  <c r="V10"/>
  <c r="CR9"/>
  <c r="CP9"/>
  <c r="CP14" s="1"/>
  <c r="CF9"/>
  <c r="CG9" s="1"/>
  <c r="CD9"/>
  <c r="AM9"/>
  <c r="CT8"/>
  <c r="CF8"/>
  <c r="BW8"/>
  <c r="BX8" s="1"/>
  <c r="V8"/>
  <c r="CJ7"/>
  <c r="CJ14" s="1"/>
  <c r="CJ41" s="1"/>
  <c r="BR7"/>
  <c r="AZ7"/>
  <c r="AH7"/>
  <c r="AH14" s="1"/>
  <c r="AH15" s="1"/>
  <c r="AH34" s="1"/>
  <c r="CF6"/>
  <c r="BW6"/>
  <c r="BO6"/>
  <c r="BX7"/>
  <c r="BV14"/>
  <c r="BF33"/>
  <c r="BF34"/>
  <c r="CJ39"/>
  <c r="BU14"/>
  <c r="BU15" s="1"/>
  <c r="BU33" s="1"/>
  <c r="BI14"/>
  <c r="BI15" s="1"/>
  <c r="M14"/>
  <c r="M15" s="1"/>
  <c r="M33" s="1"/>
  <c r="CS24"/>
  <c r="CW24"/>
  <c r="BL7"/>
  <c r="BJ14"/>
  <c r="AH33"/>
  <c r="AK14"/>
  <c r="AK15" s="1"/>
  <c r="CM14"/>
  <c r="CA14"/>
  <c r="CA15" s="1"/>
  <c r="BO14"/>
  <c r="BR14"/>
  <c r="BR15" s="1"/>
  <c r="BW12"/>
  <c r="BK12"/>
  <c r="BW31"/>
  <c r="BX31" s="1"/>
  <c r="BK31"/>
  <c r="BL31" s="1"/>
  <c r="AM31"/>
  <c r="AN31" s="1"/>
  <c r="BW26"/>
  <c r="BX26" s="1"/>
  <c r="BW25"/>
  <c r="BX25" s="1"/>
  <c r="BK25"/>
  <c r="BL25" s="1"/>
  <c r="AM25"/>
  <c r="AN25" s="1"/>
  <c r="BW24"/>
  <c r="BX24" s="1"/>
  <c r="BK24"/>
  <c r="BL24" s="1"/>
  <c r="BW21"/>
  <c r="BX21" s="1"/>
  <c r="BK21"/>
  <c r="BL21" s="1"/>
  <c r="BW20"/>
  <c r="BX20" s="1"/>
  <c r="BK20"/>
  <c r="BL20" s="1"/>
  <c r="BK19"/>
  <c r="BL19" s="1"/>
  <c r="BW18"/>
  <c r="BX18" s="1"/>
  <c r="BK18"/>
  <c r="BL18" s="1"/>
  <c r="AQ34" l="1"/>
  <c r="AQ33"/>
  <c r="BD33"/>
  <c r="BD34"/>
  <c r="BG34"/>
  <c r="BG33"/>
  <c r="BM33"/>
  <c r="BM34"/>
  <c r="BP34"/>
  <c r="BP33"/>
  <c r="BS33"/>
  <c r="BS34"/>
  <c r="BY34"/>
  <c r="BY33"/>
  <c r="CB33"/>
  <c r="CB34"/>
  <c r="CH34"/>
  <c r="CH33"/>
  <c r="CK34"/>
  <c r="CK33"/>
  <c r="CN34"/>
  <c r="CN33"/>
  <c r="AZ14"/>
  <c r="AZ15" s="1"/>
  <c r="CD14"/>
  <c r="CD15" s="1"/>
  <c r="BU34"/>
  <c r="V14"/>
  <c r="V15" s="1"/>
  <c r="BO15"/>
  <c r="M34"/>
  <c r="CX22"/>
  <c r="BX10"/>
  <c r="CW25"/>
  <c r="CY25" s="1"/>
  <c r="Y40"/>
  <c r="Y45" s="1"/>
  <c r="CX24"/>
  <c r="CX13"/>
  <c r="CV13"/>
  <c r="CU14"/>
  <c r="CU15" s="1"/>
  <c r="CY24"/>
  <c r="Y47"/>
  <c r="CW20"/>
  <c r="CY20" s="1"/>
  <c r="CG6"/>
  <c r="CE39"/>
  <c r="CE40" s="1"/>
  <c r="CV8"/>
  <c r="CV14" s="1"/>
  <c r="CV15" s="1"/>
  <c r="CW8"/>
  <c r="CY8" s="1"/>
  <c r="CT14"/>
  <c r="CT15" s="1"/>
  <c r="CS10"/>
  <c r="CW10"/>
  <c r="CY10" s="1"/>
  <c r="CS17"/>
  <c r="CW17"/>
  <c r="CX18"/>
  <c r="CS18"/>
  <c r="CX19"/>
  <c r="CS19"/>
  <c r="CS23"/>
  <c r="CX23"/>
  <c r="CY23" s="1"/>
  <c r="AL34"/>
  <c r="AL33"/>
  <c r="CV26"/>
  <c r="CX26"/>
  <c r="CY26" s="1"/>
  <c r="CV28"/>
  <c r="CX28"/>
  <c r="CX29"/>
  <c r="CS29"/>
  <c r="CV31"/>
  <c r="CX31"/>
  <c r="CY31" s="1"/>
  <c r="CY6"/>
  <c r="DB6"/>
  <c r="CE15"/>
  <c r="CQ14"/>
  <c r="CQ15" s="1"/>
  <c r="BX6"/>
  <c r="BV39"/>
  <c r="BV40" s="1"/>
  <c r="CG8"/>
  <c r="CG14" s="1"/>
  <c r="CG15" s="1"/>
  <c r="CF14"/>
  <c r="CE41" s="1"/>
  <c r="AN9"/>
  <c r="AN14" s="1"/>
  <c r="AN15" s="1"/>
  <c r="AM14"/>
  <c r="AM15" s="1"/>
  <c r="CS9"/>
  <c r="CX9"/>
  <c r="CR14"/>
  <c r="CR15" s="1"/>
  <c r="CS11"/>
  <c r="CX11"/>
  <c r="CY11" s="1"/>
  <c r="CS12"/>
  <c r="CW12"/>
  <c r="CY12" s="1"/>
  <c r="CS13"/>
  <c r="CW13"/>
  <c r="CY13" s="1"/>
  <c r="CV17"/>
  <c r="CX17"/>
  <c r="CY17" s="1"/>
  <c r="CV21"/>
  <c r="CW21"/>
  <c r="CY21" s="1"/>
  <c r="CS22"/>
  <c r="CW22"/>
  <c r="CY22" s="1"/>
  <c r="CS28"/>
  <c r="CW28"/>
  <c r="CV29"/>
  <c r="CW29"/>
  <c r="CY29" s="1"/>
  <c r="CX30"/>
  <c r="CY30" s="1"/>
  <c r="CS30"/>
  <c r="CY7"/>
  <c r="CW14"/>
  <c r="CW15" s="1"/>
  <c r="CY19"/>
  <c r="CY9"/>
  <c r="CY18"/>
  <c r="CX27"/>
  <c r="CY27" s="1"/>
  <c r="BO34"/>
  <c r="BO33"/>
  <c r="AN34"/>
  <c r="AN33"/>
  <c r="CA33"/>
  <c r="CA34"/>
  <c r="AK33"/>
  <c r="AK34"/>
  <c r="BI33"/>
  <c r="BI34"/>
  <c r="BX12"/>
  <c r="BX14" s="1"/>
  <c r="BX15" s="1"/>
  <c r="BW14"/>
  <c r="BW15" s="1"/>
  <c r="BR33"/>
  <c r="BR34"/>
  <c r="CP15"/>
  <c r="CP41"/>
  <c r="CP42" s="1"/>
  <c r="CV33"/>
  <c r="CV34"/>
  <c r="CJ40"/>
  <c r="CJ45" s="1"/>
  <c r="CJ44"/>
  <c r="CJ15"/>
  <c r="BL12"/>
  <c r="BL14" s="1"/>
  <c r="BL15" s="1"/>
  <c r="BK14"/>
  <c r="BK15" s="1"/>
  <c r="AZ33"/>
  <c r="AZ34"/>
  <c r="CJ42"/>
  <c r="CM41"/>
  <c r="CM42" s="1"/>
  <c r="CM15"/>
  <c r="BJ15"/>
  <c r="BJ41"/>
  <c r="BJ42" s="1"/>
  <c r="V33"/>
  <c r="V34"/>
  <c r="CD33"/>
  <c r="CD34"/>
  <c r="BV15"/>
  <c r="BV41"/>
  <c r="BV42" s="1"/>
  <c r="CX14" l="1"/>
  <c r="CX15" s="1"/>
  <c r="CS14"/>
  <c r="CS15" s="1"/>
  <c r="CS33" s="1"/>
  <c r="CE42"/>
  <c r="CJ46"/>
  <c r="DB15"/>
  <c r="CW33"/>
  <c r="CW34"/>
  <c r="CG33"/>
  <c r="CG34"/>
  <c r="CQ34"/>
  <c r="CQ33"/>
  <c r="CE33"/>
  <c r="CE34"/>
  <c r="CJ47"/>
  <c r="CF15"/>
  <c r="CT34"/>
  <c r="CT33"/>
  <c r="CY14"/>
  <c r="CY15" s="1"/>
  <c r="CY28"/>
  <c r="CS34"/>
  <c r="BL33"/>
  <c r="BL34"/>
  <c r="CM33"/>
  <c r="CM34"/>
  <c r="BX33"/>
  <c r="BX34"/>
  <c r="CP33"/>
  <c r="CP34"/>
  <c r="BV33"/>
  <c r="BV34"/>
  <c r="BJ33"/>
  <c r="BJ34"/>
  <c r="CJ34"/>
  <c r="CJ33"/>
  <c r="CY33" l="1"/>
  <c r="CY34"/>
  <c r="A56" i="11" l="1"/>
  <c r="AD51" i="10"/>
  <c r="AE51" s="1"/>
  <c r="U30" i="2"/>
  <c r="U29"/>
  <c r="U28"/>
  <c r="U27"/>
  <c r="U26"/>
  <c r="U25"/>
  <c r="U24"/>
  <c r="U23"/>
  <c r="U22"/>
  <c r="U21"/>
  <c r="U20"/>
  <c r="U19"/>
  <c r="U18"/>
  <c r="U17"/>
  <c r="U16"/>
  <c r="U12"/>
  <c r="U11"/>
  <c r="U10"/>
  <c r="U9"/>
  <c r="U8"/>
  <c r="U7"/>
  <c r="U6"/>
  <c r="U5"/>
  <c r="M30"/>
  <c r="M29"/>
  <c r="M28"/>
  <c r="M27"/>
  <c r="M26"/>
  <c r="M25"/>
  <c r="M24"/>
  <c r="M23"/>
  <c r="M22"/>
  <c r="M21"/>
  <c r="M20"/>
  <c r="M19"/>
  <c r="M18"/>
  <c r="M17"/>
  <c r="M16"/>
  <c r="M12"/>
  <c r="M11"/>
  <c r="M10"/>
  <c r="M9"/>
  <c r="M8"/>
  <c r="M7"/>
  <c r="M6"/>
  <c r="M5"/>
  <c r="M13" l="1"/>
  <c r="M14" s="1"/>
  <c r="C13" i="30" l="1"/>
  <c r="J20" i="15" l="1"/>
  <c r="L20" s="1"/>
  <c r="E17"/>
  <c r="E20"/>
  <c r="E21"/>
  <c r="E23"/>
  <c r="J21"/>
  <c r="E18"/>
  <c r="J18"/>
  <c r="L18" s="1"/>
  <c r="E22"/>
  <c r="J22"/>
  <c r="L22" s="1"/>
  <c r="E24"/>
  <c r="J24"/>
  <c r="L24" s="1"/>
  <c r="C14" i="30"/>
  <c r="C32" s="1"/>
  <c r="J23" i="15"/>
  <c r="L23" s="1"/>
  <c r="J17"/>
  <c r="L17" s="1"/>
  <c r="E19"/>
  <c r="J19"/>
  <c r="L19" s="1"/>
  <c r="L21"/>
  <c r="J15"/>
  <c r="L15" s="1"/>
  <c r="C33" i="30" l="1"/>
  <c r="E15" i="15"/>
  <c r="J14" l="1"/>
  <c r="L14" s="1"/>
  <c r="E14"/>
  <c r="J13" l="1"/>
  <c r="L13" s="1"/>
  <c r="E13"/>
  <c r="J12"/>
  <c r="L12" s="1"/>
  <c r="E12"/>
  <c r="J11"/>
  <c r="L11" s="1"/>
  <c r="E11"/>
  <c r="J10"/>
  <c r="L10" s="1"/>
  <c r="E10" l="1"/>
  <c r="J9" l="1"/>
  <c r="L9" s="1"/>
  <c r="E9" l="1"/>
  <c r="J8" l="1"/>
  <c r="L8" s="1"/>
  <c r="E8" l="1"/>
  <c r="J7"/>
  <c r="L7" s="1"/>
  <c r="E7"/>
  <c r="E6" l="1"/>
  <c r="J6"/>
  <c r="L6" s="1"/>
  <c r="AI66" i="11" l="1"/>
  <c r="AI65"/>
  <c r="AI64"/>
  <c r="A55"/>
  <c r="A52"/>
  <c r="A54"/>
  <c r="A53"/>
  <c r="AL65" l="1"/>
  <c r="AL64"/>
  <c r="AP4"/>
  <c r="AM4"/>
  <c r="V3"/>
  <c r="L3"/>
  <c r="B3"/>
  <c r="V50" i="12" l="1"/>
  <c r="AN81" i="10" l="1"/>
  <c r="AN80"/>
  <c r="I80"/>
  <c r="H80"/>
  <c r="G80"/>
  <c r="F80"/>
  <c r="E80"/>
  <c r="D80"/>
  <c r="C80"/>
  <c r="B80"/>
  <c r="AN79"/>
  <c r="R71"/>
  <c r="AC69"/>
  <c r="Y69"/>
  <c r="J80" l="1"/>
  <c r="K80" s="1"/>
  <c r="J69"/>
  <c r="K69" s="1"/>
  <c r="V69"/>
  <c r="Z69"/>
  <c r="X70"/>
  <c r="W70"/>
  <c r="AA70"/>
  <c r="E71"/>
  <c r="I71"/>
  <c r="M71"/>
  <c r="Q71"/>
  <c r="T70"/>
  <c r="U70" s="1"/>
  <c r="B71"/>
  <c r="N71"/>
  <c r="T69"/>
  <c r="U69" s="1"/>
  <c r="X69"/>
  <c r="AB69"/>
  <c r="J70"/>
  <c r="V70"/>
  <c r="Z70"/>
  <c r="D71"/>
  <c r="H71"/>
  <c r="L71"/>
  <c r="P71"/>
  <c r="AB70"/>
  <c r="AB71" s="1"/>
  <c r="F71"/>
  <c r="W69"/>
  <c r="AA69"/>
  <c r="Y70"/>
  <c r="Y71" s="1"/>
  <c r="AC70"/>
  <c r="AC71" s="1"/>
  <c r="C71"/>
  <c r="G71"/>
  <c r="O71"/>
  <c r="S71"/>
  <c r="R74"/>
  <c r="Q74"/>
  <c r="O74"/>
  <c r="N74"/>
  <c r="M74"/>
  <c r="L74"/>
  <c r="I74"/>
  <c r="AB66"/>
  <c r="G74"/>
  <c r="F74"/>
  <c r="Y66"/>
  <c r="X66"/>
  <c r="C74"/>
  <c r="V66"/>
  <c r="S73"/>
  <c r="R73"/>
  <c r="Q73"/>
  <c r="P73"/>
  <c r="O73"/>
  <c r="N73"/>
  <c r="M73"/>
  <c r="L73"/>
  <c r="AC65"/>
  <c r="H73"/>
  <c r="AA65"/>
  <c r="Z65"/>
  <c r="E73"/>
  <c r="Y73" s="1"/>
  <c r="D73"/>
  <c r="X73" s="1"/>
  <c r="C73"/>
  <c r="W73" s="1"/>
  <c r="B73"/>
  <c r="W65" l="1"/>
  <c r="U71"/>
  <c r="Y65"/>
  <c r="G73"/>
  <c r="G75" s="1"/>
  <c r="N75"/>
  <c r="I73"/>
  <c r="AC73" s="1"/>
  <c r="D67"/>
  <c r="Q75"/>
  <c r="Z66"/>
  <c r="Q67"/>
  <c r="D74"/>
  <c r="D75" s="1"/>
  <c r="P67"/>
  <c r="L67"/>
  <c r="P74"/>
  <c r="P75" s="1"/>
  <c r="AB73"/>
  <c r="H67"/>
  <c r="H74"/>
  <c r="H75" s="1"/>
  <c r="M75"/>
  <c r="O75"/>
  <c r="B74"/>
  <c r="B75" s="1"/>
  <c r="J65"/>
  <c r="K65" s="1"/>
  <c r="AB65"/>
  <c r="E74"/>
  <c r="Y74" s="1"/>
  <c r="Y75" s="1"/>
  <c r="X65"/>
  <c r="X67" s="1"/>
  <c r="S67"/>
  <c r="W66"/>
  <c r="AA66"/>
  <c r="AA67" s="1"/>
  <c r="E67"/>
  <c r="I67"/>
  <c r="M67"/>
  <c r="R67"/>
  <c r="S74"/>
  <c r="S75" s="1"/>
  <c r="F73"/>
  <c r="AA73"/>
  <c r="V65"/>
  <c r="AC66"/>
  <c r="C67"/>
  <c r="G67"/>
  <c r="Z71"/>
  <c r="X71"/>
  <c r="T65"/>
  <c r="T66"/>
  <c r="U66" s="1"/>
  <c r="B67"/>
  <c r="F67"/>
  <c r="O67"/>
  <c r="N67" s="1"/>
  <c r="V73"/>
  <c r="AA71"/>
  <c r="R75"/>
  <c r="T73"/>
  <c r="U73" s="1"/>
  <c r="K70"/>
  <c r="J71"/>
  <c r="AA74"/>
  <c r="V71"/>
  <c r="T71"/>
  <c r="W74"/>
  <c r="C75"/>
  <c r="L75"/>
  <c r="W71"/>
  <c r="AD70"/>
  <c r="AD69"/>
  <c r="AE69" s="1"/>
  <c r="S38"/>
  <c r="R38"/>
  <c r="Q38"/>
  <c r="P38"/>
  <c r="O38"/>
  <c r="N38"/>
  <c r="M38"/>
  <c r="J73" l="1"/>
  <c r="K73" s="1"/>
  <c r="J74"/>
  <c r="E75"/>
  <c r="T38"/>
  <c r="AB74"/>
  <c r="AB75" s="1"/>
  <c r="AD71"/>
  <c r="I75"/>
  <c r="AA75"/>
  <c r="T74"/>
  <c r="X74"/>
  <c r="X75" s="1"/>
  <c r="Z74"/>
  <c r="Z67"/>
  <c r="Y67" s="1"/>
  <c r="AC74"/>
  <c r="AC75" s="1"/>
  <c r="Z73"/>
  <c r="F75"/>
  <c r="W67"/>
  <c r="AD66"/>
  <c r="AE66" s="1"/>
  <c r="V74"/>
  <c r="V75" s="1"/>
  <c r="U65"/>
  <c r="V67"/>
  <c r="K71"/>
  <c r="K74"/>
  <c r="K75" s="1"/>
  <c r="W75"/>
  <c r="AE70"/>
  <c r="AE71" s="1"/>
  <c r="AI32"/>
  <c r="AI28"/>
  <c r="W27"/>
  <c r="Y26"/>
  <c r="AU23"/>
  <c r="AT23"/>
  <c r="AS23"/>
  <c r="AR23"/>
  <c r="T23"/>
  <c r="AI18"/>
  <c r="AI17"/>
  <c r="J75" l="1"/>
  <c r="AD74"/>
  <c r="AE74" s="1"/>
  <c r="BA17"/>
  <c r="AN26"/>
  <c r="BA31"/>
  <c r="BA29"/>
  <c r="AN28"/>
  <c r="U74"/>
  <c r="U75" s="1"/>
  <c r="T75"/>
  <c r="BB26"/>
  <c r="AN29"/>
  <c r="BB30"/>
  <c r="AT30"/>
  <c r="AQ17"/>
  <c r="BA26"/>
  <c r="AN31"/>
  <c r="AT31"/>
  <c r="AA17"/>
  <c r="T17"/>
  <c r="X17"/>
  <c r="AB17"/>
  <c r="AN17"/>
  <c r="AR17"/>
  <c r="AQ29"/>
  <c r="AQ31"/>
  <c r="Z75"/>
  <c r="AD73"/>
  <c r="AE73" s="1"/>
  <c r="W17"/>
  <c r="J17"/>
  <c r="V17"/>
  <c r="Z17"/>
  <c r="AP17"/>
  <c r="AT17"/>
  <c r="AU26"/>
  <c r="AU27"/>
  <c r="AU28"/>
  <c r="AR29"/>
  <c r="T29"/>
  <c r="U29" s="1"/>
  <c r="U29" i="11" s="1"/>
  <c r="AU17" i="10"/>
  <c r="Y17"/>
  <c r="AC17"/>
  <c r="AO17"/>
  <c r="AS17"/>
  <c r="AS26"/>
  <c r="BB27"/>
  <c r="T28"/>
  <c r="U28" s="1"/>
  <c r="J30"/>
  <c r="BD30" s="1"/>
  <c r="U67"/>
  <c r="T67" s="1"/>
  <c r="M33"/>
  <c r="C47"/>
  <c r="G47"/>
  <c r="O47"/>
  <c r="AS32"/>
  <c r="S47"/>
  <c r="D33"/>
  <c r="H33"/>
  <c r="L33"/>
  <c r="P33"/>
  <c r="S46"/>
  <c r="B47"/>
  <c r="BA32"/>
  <c r="AN32"/>
  <c r="F47"/>
  <c r="AP32"/>
  <c r="N47"/>
  <c r="AU32"/>
  <c r="R47"/>
  <c r="AA27"/>
  <c r="AB29"/>
  <c r="X31"/>
  <c r="W32"/>
  <c r="AA32"/>
  <c r="T26"/>
  <c r="X26"/>
  <c r="AB26"/>
  <c r="AR26"/>
  <c r="J27"/>
  <c r="V27"/>
  <c r="Z27"/>
  <c r="AP27"/>
  <c r="AT27"/>
  <c r="AR28"/>
  <c r="BA28"/>
  <c r="W29"/>
  <c r="AA29"/>
  <c r="AU29"/>
  <c r="Y30"/>
  <c r="AC30"/>
  <c r="AO30"/>
  <c r="AS30"/>
  <c r="W31"/>
  <c r="AA31"/>
  <c r="AU31"/>
  <c r="J32"/>
  <c r="V32"/>
  <c r="Z32"/>
  <c r="E33"/>
  <c r="Q33"/>
  <c r="C33"/>
  <c r="G33"/>
  <c r="O33"/>
  <c r="S33"/>
  <c r="R46"/>
  <c r="E47"/>
  <c r="AO32"/>
  <c r="I47"/>
  <c r="M47"/>
  <c r="Q47"/>
  <c r="AC26"/>
  <c r="AS28"/>
  <c r="V30"/>
  <c r="T31"/>
  <c r="AB31"/>
  <c r="W26"/>
  <c r="AA26"/>
  <c r="AQ26"/>
  <c r="Y27"/>
  <c r="AC27"/>
  <c r="AO27"/>
  <c r="AS27"/>
  <c r="AQ28"/>
  <c r="J29"/>
  <c r="V29"/>
  <c r="Z29"/>
  <c r="AP29"/>
  <c r="AT29"/>
  <c r="T30"/>
  <c r="X30"/>
  <c r="AB30"/>
  <c r="AN30"/>
  <c r="AR30"/>
  <c r="BA30"/>
  <c r="J31"/>
  <c r="V31"/>
  <c r="Z31"/>
  <c r="AP31"/>
  <c r="Y32"/>
  <c r="AC32"/>
  <c r="I33"/>
  <c r="B33"/>
  <c r="F33"/>
  <c r="N33"/>
  <c r="R33"/>
  <c r="D47"/>
  <c r="BB32"/>
  <c r="AQ32"/>
  <c r="H47"/>
  <c r="L47"/>
  <c r="AR32"/>
  <c r="P47"/>
  <c r="AT32"/>
  <c r="AO26"/>
  <c r="AQ27"/>
  <c r="AO28"/>
  <c r="BB28"/>
  <c r="X29"/>
  <c r="Z30"/>
  <c r="AP30"/>
  <c r="AR31"/>
  <c r="J26"/>
  <c r="V26"/>
  <c r="Z26"/>
  <c r="AP26"/>
  <c r="AT26"/>
  <c r="T27"/>
  <c r="U27" s="1"/>
  <c r="X27"/>
  <c r="AB27"/>
  <c r="AN27"/>
  <c r="AR27"/>
  <c r="BA27"/>
  <c r="J28"/>
  <c r="AP28"/>
  <c r="AT28"/>
  <c r="Y29"/>
  <c r="AC29"/>
  <c r="AO29"/>
  <c r="AS29"/>
  <c r="BB29"/>
  <c r="K30"/>
  <c r="I30" i="11" s="1"/>
  <c r="W30" i="10"/>
  <c r="AA30"/>
  <c r="AQ30"/>
  <c r="AU30"/>
  <c r="U31"/>
  <c r="U31" i="11" s="1"/>
  <c r="Y31" i="10"/>
  <c r="AC31"/>
  <c r="AO31"/>
  <c r="AS31"/>
  <c r="AN31" i="11" s="1"/>
  <c r="BB31" i="10"/>
  <c r="T32"/>
  <c r="X32"/>
  <c r="AB32"/>
  <c r="N46"/>
  <c r="L46"/>
  <c r="H46"/>
  <c r="G46"/>
  <c r="D46"/>
  <c r="S45"/>
  <c r="Q45"/>
  <c r="P45"/>
  <c r="I45"/>
  <c r="H45"/>
  <c r="G45"/>
  <c r="F45"/>
  <c r="B45"/>
  <c r="S44"/>
  <c r="R44"/>
  <c r="Q44"/>
  <c r="N44"/>
  <c r="I44"/>
  <c r="H44"/>
  <c r="AA14"/>
  <c r="B44"/>
  <c r="AI13"/>
  <c r="R43"/>
  <c r="O43"/>
  <c r="N43"/>
  <c r="L43"/>
  <c r="AC13"/>
  <c r="E43"/>
  <c r="W13"/>
  <c r="B43"/>
  <c r="AE75" l="1"/>
  <c r="AD75"/>
  <c r="AC14"/>
  <c r="AC44" s="1"/>
  <c r="AN14"/>
  <c r="Z15"/>
  <c r="Z45" s="1"/>
  <c r="T13"/>
  <c r="U13" s="1"/>
  <c r="AJ13" s="1"/>
  <c r="AS13"/>
  <c r="AO14"/>
  <c r="AS14"/>
  <c r="AS44" s="1"/>
  <c r="T28" i="11"/>
  <c r="R28"/>
  <c r="Y13" i="10"/>
  <c r="Y14"/>
  <c r="AW14" s="1"/>
  <c r="V15"/>
  <c r="BB33"/>
  <c r="AO13"/>
  <c r="AO43" s="1"/>
  <c r="G44"/>
  <c r="AQ13"/>
  <c r="AQ43" s="1"/>
  <c r="AQ14"/>
  <c r="AQ44" s="1"/>
  <c r="U27" i="11"/>
  <c r="N27"/>
  <c r="O27"/>
  <c r="Q27"/>
  <c r="AN44" i="10"/>
  <c r="AP16"/>
  <c r="Z16"/>
  <c r="AW17"/>
  <c r="AD17"/>
  <c r="AE17" s="1"/>
  <c r="U17"/>
  <c r="Y16"/>
  <c r="AO16"/>
  <c r="AC16"/>
  <c r="T16"/>
  <c r="U16" s="1"/>
  <c r="P16" i="11" s="1"/>
  <c r="BD17" i="10"/>
  <c r="BB17" s="1"/>
  <c r="K17"/>
  <c r="J17" i="11" s="1"/>
  <c r="AY17" i="10"/>
  <c r="AU15"/>
  <c r="AU45" s="1"/>
  <c r="F46"/>
  <c r="AK17" i="11"/>
  <c r="BA13" i="10"/>
  <c r="AB14"/>
  <c r="BB14"/>
  <c r="Y15"/>
  <c r="Y45" s="1"/>
  <c r="AC15"/>
  <c r="AO15"/>
  <c r="AT15"/>
  <c r="AT45" s="1"/>
  <c r="Q46"/>
  <c r="BB46" s="1"/>
  <c r="I46"/>
  <c r="N28" i="11"/>
  <c r="L29"/>
  <c r="G43" i="10"/>
  <c r="D44"/>
  <c r="AU33"/>
  <c r="AU54" s="1"/>
  <c r="H43"/>
  <c r="M13" i="11"/>
  <c r="BA16" i="10"/>
  <c r="AN16"/>
  <c r="V16"/>
  <c r="V46" s="1"/>
  <c r="X16"/>
  <c r="X46" s="1"/>
  <c r="BB16"/>
  <c r="AQ16"/>
  <c r="AB16"/>
  <c r="AB46" s="1"/>
  <c r="AT16"/>
  <c r="AV17"/>
  <c r="BB13"/>
  <c r="BB43" s="1"/>
  <c r="AQ15"/>
  <c r="J16"/>
  <c r="K16" s="1"/>
  <c r="K16" i="11" s="1"/>
  <c r="X13" i="10"/>
  <c r="AN13"/>
  <c r="X14"/>
  <c r="AR14"/>
  <c r="AA13"/>
  <c r="AU13"/>
  <c r="J14"/>
  <c r="W14"/>
  <c r="W44" s="1"/>
  <c r="AU14"/>
  <c r="AU44" s="1"/>
  <c r="BA14"/>
  <c r="X15"/>
  <c r="AB15"/>
  <c r="AN15"/>
  <c r="AS15"/>
  <c r="BB15"/>
  <c r="BB45" s="1"/>
  <c r="L44"/>
  <c r="M28" i="11"/>
  <c r="B46" i="10"/>
  <c r="L45"/>
  <c r="D45"/>
  <c r="S28" i="11"/>
  <c r="E30"/>
  <c r="O44" i="10"/>
  <c r="C44"/>
  <c r="P28" i="11"/>
  <c r="Q28"/>
  <c r="AJ17"/>
  <c r="AU16" i="10"/>
  <c r="W16"/>
  <c r="W46" s="1"/>
  <c r="AA16"/>
  <c r="AS16"/>
  <c r="AX17"/>
  <c r="AB13"/>
  <c r="AR13"/>
  <c r="AR43" s="1"/>
  <c r="V13"/>
  <c r="Z13"/>
  <c r="AP13"/>
  <c r="AT13"/>
  <c r="V14"/>
  <c r="V44" s="1"/>
  <c r="Z14"/>
  <c r="Z44" s="1"/>
  <c r="AP14"/>
  <c r="AT14"/>
  <c r="AT44" s="1"/>
  <c r="J15"/>
  <c r="BD15" s="1"/>
  <c r="BD45" s="1"/>
  <c r="W15"/>
  <c r="AV15" s="1"/>
  <c r="AA15"/>
  <c r="AR15"/>
  <c r="AR45" s="1"/>
  <c r="BA15"/>
  <c r="BA45" s="1"/>
  <c r="BA33"/>
  <c r="BA85" s="1"/>
  <c r="M46"/>
  <c r="E46"/>
  <c r="O45"/>
  <c r="C45"/>
  <c r="M44"/>
  <c r="E44"/>
  <c r="F43"/>
  <c r="P46"/>
  <c r="AT46" s="1"/>
  <c r="R45"/>
  <c r="M43"/>
  <c r="R29" i="11"/>
  <c r="F44" i="10"/>
  <c r="S43"/>
  <c r="O28" i="11"/>
  <c r="C43" i="10"/>
  <c r="P44"/>
  <c r="I43"/>
  <c r="O46"/>
  <c r="BD46" s="1"/>
  <c r="C46"/>
  <c r="AN46" s="1"/>
  <c r="M45"/>
  <c r="E45"/>
  <c r="P43"/>
  <c r="L28" i="11"/>
  <c r="D43" i="10"/>
  <c r="N45"/>
  <c r="Q43"/>
  <c r="AI17" i="11"/>
  <c r="AD30" i="10"/>
  <c r="AO44"/>
  <c r="AP33"/>
  <c r="AP54" s="1"/>
  <c r="AC47"/>
  <c r="AI30" i="11"/>
  <c r="AN45" i="10"/>
  <c r="AN27" i="11"/>
  <c r="AO47" i="10"/>
  <c r="Y46"/>
  <c r="AW31"/>
  <c r="AA45"/>
  <c r="AN29" i="11"/>
  <c r="AT33" i="10"/>
  <c r="J33"/>
  <c r="BD26"/>
  <c r="X44"/>
  <c r="AY29"/>
  <c r="AT47"/>
  <c r="AR47"/>
  <c r="F85"/>
  <c r="Z46"/>
  <c r="AX31"/>
  <c r="U30"/>
  <c r="T30" i="11" s="1"/>
  <c r="AV29" i="10"/>
  <c r="AW27"/>
  <c r="T47"/>
  <c r="U47" s="1"/>
  <c r="BD32"/>
  <c r="K32"/>
  <c r="AJ32" i="11" s="1"/>
  <c r="AS45" i="10"/>
  <c r="AP29" i="11"/>
  <c r="AM28"/>
  <c r="AR33" i="10"/>
  <c r="AA47"/>
  <c r="AU47"/>
  <c r="AP47"/>
  <c r="BA47"/>
  <c r="AS33"/>
  <c r="AS54" s="1"/>
  <c r="C30" i="11"/>
  <c r="N31"/>
  <c r="H30"/>
  <c r="N29"/>
  <c r="M27"/>
  <c r="S31"/>
  <c r="S29"/>
  <c r="AN33" i="10"/>
  <c r="K26"/>
  <c r="AK26" i="11" s="1"/>
  <c r="T29"/>
  <c r="AP27"/>
  <c r="BD28" i="10"/>
  <c r="BB54"/>
  <c r="AO29" i="11"/>
  <c r="AA44" i="10"/>
  <c r="D85"/>
  <c r="J47"/>
  <c r="K47" s="1"/>
  <c r="AL30" i="11"/>
  <c r="AQ45" i="10"/>
  <c r="AV26"/>
  <c r="AX30"/>
  <c r="BB47"/>
  <c r="B85"/>
  <c r="X45"/>
  <c r="AY30"/>
  <c r="AX29"/>
  <c r="AD26"/>
  <c r="AN28" i="11"/>
  <c r="AS43" i="10"/>
  <c r="E85"/>
  <c r="V47"/>
  <c r="AV32"/>
  <c r="AD31"/>
  <c r="AE31" s="1"/>
  <c r="AW30"/>
  <c r="BA54"/>
  <c r="BA43"/>
  <c r="AO27" i="11"/>
  <c r="K27" i="10"/>
  <c r="AK27" i="11" s="1"/>
  <c r="BD27" i="10"/>
  <c r="T33"/>
  <c r="U26"/>
  <c r="T26" i="11" s="1"/>
  <c r="AN47" i="10"/>
  <c r="AS47"/>
  <c r="U28" i="11"/>
  <c r="AJ28" i="10"/>
  <c r="T31" i="11"/>
  <c r="T27"/>
  <c r="Q31"/>
  <c r="Q29"/>
  <c r="P27"/>
  <c r="P31"/>
  <c r="O31"/>
  <c r="O29"/>
  <c r="L31"/>
  <c r="K28" i="10"/>
  <c r="AJ28" i="11" s="1"/>
  <c r="AO31"/>
  <c r="AM29"/>
  <c r="AB47" i="10"/>
  <c r="AO28" i="11"/>
  <c r="AT43" i="10"/>
  <c r="AO33"/>
  <c r="AO54" s="1"/>
  <c r="AV31"/>
  <c r="BD29"/>
  <c r="K29"/>
  <c r="J29" i="11" s="1"/>
  <c r="AL26"/>
  <c r="AQ33" i="10"/>
  <c r="AQ54" s="1"/>
  <c r="C85"/>
  <c r="AJ30" i="11"/>
  <c r="AO45" i="10"/>
  <c r="AX27"/>
  <c r="W47"/>
  <c r="AD32"/>
  <c r="AC46"/>
  <c r="BB44"/>
  <c r="AW29"/>
  <c r="AM27" i="11"/>
  <c r="X47" i="10"/>
  <c r="AY32"/>
  <c r="K30" i="11"/>
  <c r="AY27" i="10"/>
  <c r="AX26"/>
  <c r="AK30" i="11"/>
  <c r="AQ47" i="10"/>
  <c r="I85"/>
  <c r="Y47"/>
  <c r="AW32"/>
  <c r="BD31"/>
  <c r="K31"/>
  <c r="J31" i="11" s="1"/>
  <c r="V45" i="10"/>
  <c r="AE30"/>
  <c r="AE30" i="11" s="1"/>
  <c r="AV30" i="10"/>
  <c r="AP46"/>
  <c r="G85"/>
  <c r="Z47"/>
  <c r="AX32"/>
  <c r="AA46"/>
  <c r="AD29"/>
  <c r="AE29" s="1"/>
  <c r="AV27"/>
  <c r="AY26"/>
  <c r="AY31"/>
  <c r="H85"/>
  <c r="AM31" i="11"/>
  <c r="R31"/>
  <c r="AP31"/>
  <c r="M31"/>
  <c r="G30"/>
  <c r="M29"/>
  <c r="L27"/>
  <c r="F30"/>
  <c r="D30"/>
  <c r="B30"/>
  <c r="P29"/>
  <c r="R27"/>
  <c r="S27"/>
  <c r="U32" i="10"/>
  <c r="AM32" i="11" s="1"/>
  <c r="AD27" i="10"/>
  <c r="J30" i="11"/>
  <c r="AP28"/>
  <c r="AW26" i="10"/>
  <c r="AB12"/>
  <c r="AA12"/>
  <c r="X12"/>
  <c r="X42" s="1"/>
  <c r="W12"/>
  <c r="AI9"/>
  <c r="AU8"/>
  <c r="AU38" s="1"/>
  <c r="AT8"/>
  <c r="AT38" s="1"/>
  <c r="AS8"/>
  <c r="AS38" s="1"/>
  <c r="T8"/>
  <c r="J45" l="1"/>
  <c r="K45" s="1"/>
  <c r="H45" i="11" s="1"/>
  <c r="AK29"/>
  <c r="AK28"/>
  <c r="AJ26"/>
  <c r="AQ46" i="10"/>
  <c r="AN11"/>
  <c r="AJ27" i="11"/>
  <c r="W45" i="10"/>
  <c r="N13" i="11"/>
  <c r="S13"/>
  <c r="AN13"/>
  <c r="AO13"/>
  <c r="AM13"/>
  <c r="L13"/>
  <c r="U13"/>
  <c r="T13" s="1"/>
  <c r="AL28"/>
  <c r="R13"/>
  <c r="P13"/>
  <c r="Q13"/>
  <c r="O13"/>
  <c r="AT12" i="10"/>
  <c r="T44"/>
  <c r="T46"/>
  <c r="U46" s="1"/>
  <c r="AQ11"/>
  <c r="T43"/>
  <c r="U43" s="1"/>
  <c r="Q43" i="11" s="1"/>
  <c r="H16"/>
  <c r="AU11" i="10"/>
  <c r="J43"/>
  <c r="K43" s="1"/>
  <c r="I43" i="11" s="1"/>
  <c r="U43"/>
  <c r="AE31"/>
  <c r="X31"/>
  <c r="V31"/>
  <c r="AC31"/>
  <c r="AA31"/>
  <c r="BA11" i="10"/>
  <c r="AR46"/>
  <c r="AT31" i="11"/>
  <c r="Y44" i="10"/>
  <c r="AU46"/>
  <c r="J44"/>
  <c r="K44" s="1"/>
  <c r="H44" i="11" s="1"/>
  <c r="AB30"/>
  <c r="T11" i="10"/>
  <c r="AU12"/>
  <c r="AU18" s="1"/>
  <c r="G16" i="11"/>
  <c r="AP11" i="10"/>
  <c r="AP41" s="1"/>
  <c r="AQ12"/>
  <c r="AQ42" s="1"/>
  <c r="AC30" i="11"/>
  <c r="AN30"/>
  <c r="T45" i="10"/>
  <c r="U45" s="1"/>
  <c r="L45" i="11" s="1"/>
  <c r="AD13" i="10"/>
  <c r="B16" i="11"/>
  <c r="AJ16"/>
  <c r="AU42" i="10"/>
  <c r="U46" i="11"/>
  <c r="O46"/>
  <c r="R46"/>
  <c r="AA42" i="10"/>
  <c r="U47" i="11"/>
  <c r="R47"/>
  <c r="AQ41" i="10"/>
  <c r="AU41"/>
  <c r="AT42"/>
  <c r="F47" i="11"/>
  <c r="I47"/>
  <c r="E47"/>
  <c r="W42" i="10"/>
  <c r="AE29" i="11"/>
  <c r="AC29"/>
  <c r="H18" i="10"/>
  <c r="H41"/>
  <c r="BA41"/>
  <c r="L42"/>
  <c r="AN43"/>
  <c r="AI43" i="11" s="1"/>
  <c r="AE17"/>
  <c r="AL17" i="10"/>
  <c r="U17" i="11"/>
  <c r="AJ17" i="10"/>
  <c r="R17" i="11"/>
  <c r="O17"/>
  <c r="P17"/>
  <c r="S17"/>
  <c r="Q17"/>
  <c r="M17"/>
  <c r="N17"/>
  <c r="L17"/>
  <c r="AX16" i="10"/>
  <c r="C18"/>
  <c r="C41"/>
  <c r="G18"/>
  <c r="G41"/>
  <c r="O18"/>
  <c r="O41"/>
  <c r="S41"/>
  <c r="B42"/>
  <c r="BA12"/>
  <c r="BA42" s="1"/>
  <c r="F42"/>
  <c r="O42"/>
  <c r="S42"/>
  <c r="AY14"/>
  <c r="AY44" s="1"/>
  <c r="BA44"/>
  <c r="AP13" i="11"/>
  <c r="AU43" i="10"/>
  <c r="AP43" i="11" s="1"/>
  <c r="AP15" i="10"/>
  <c r="AB11"/>
  <c r="T12"/>
  <c r="U12" s="1"/>
  <c r="AN12"/>
  <c r="AN18" s="1"/>
  <c r="AP32" i="11"/>
  <c r="AJ29"/>
  <c r="X17"/>
  <c r="Q16"/>
  <c r="AD17"/>
  <c r="W11" i="10"/>
  <c r="AA11"/>
  <c r="L43" i="11"/>
  <c r="AS46" i="10"/>
  <c r="AN46" i="11" s="1"/>
  <c r="AC45" i="10"/>
  <c r="V30" i="11"/>
  <c r="AP44" i="10"/>
  <c r="AP30" i="11"/>
  <c r="BA46" i="10"/>
  <c r="Z17" i="11"/>
  <c r="C16"/>
  <c r="AQ17"/>
  <c r="AP17" s="1"/>
  <c r="AO17" s="1"/>
  <c r="AT17"/>
  <c r="M16"/>
  <c r="Y17"/>
  <c r="L18" i="10"/>
  <c r="L41"/>
  <c r="AN41"/>
  <c r="G42"/>
  <c r="B18"/>
  <c r="B41"/>
  <c r="N18"/>
  <c r="N41"/>
  <c r="N42"/>
  <c r="AV14"/>
  <c r="AV13"/>
  <c r="AE13"/>
  <c r="V13" i="11" s="1"/>
  <c r="AD16" i="10"/>
  <c r="AE16" s="1"/>
  <c r="AE16" i="11" s="1"/>
  <c r="K14" i="10"/>
  <c r="BD14"/>
  <c r="BD44" s="1"/>
  <c r="AR44"/>
  <c r="J16" i="11"/>
  <c r="BD16" i="10"/>
  <c r="AI16" i="11"/>
  <c r="V11" i="10"/>
  <c r="T32" i="11"/>
  <c r="AO46" i="10"/>
  <c r="AB42"/>
  <c r="AA17" i="11"/>
  <c r="AW13" i="10"/>
  <c r="AS17" i="11"/>
  <c r="N16"/>
  <c r="AB17"/>
  <c r="K15" i="10"/>
  <c r="AI15" i="11" s="1"/>
  <c r="AL16"/>
  <c r="AM17"/>
  <c r="T16"/>
  <c r="I16"/>
  <c r="E16"/>
  <c r="AR17"/>
  <c r="F16"/>
  <c r="D18" i="10"/>
  <c r="D41"/>
  <c r="P18"/>
  <c r="P41"/>
  <c r="C42"/>
  <c r="P42"/>
  <c r="AR16"/>
  <c r="AM16" i="11" s="1"/>
  <c r="AN16"/>
  <c r="U16"/>
  <c r="R16"/>
  <c r="S16"/>
  <c r="AY16" i="10"/>
  <c r="F18"/>
  <c r="F41"/>
  <c r="R41"/>
  <c r="E42"/>
  <c r="I42"/>
  <c r="R42"/>
  <c r="E18"/>
  <c r="E41"/>
  <c r="I18"/>
  <c r="I41"/>
  <c r="M41"/>
  <c r="Q18"/>
  <c r="Q41"/>
  <c r="D42"/>
  <c r="H42"/>
  <c r="M42"/>
  <c r="Q42"/>
  <c r="AD15"/>
  <c r="AX14"/>
  <c r="AX44" s="1"/>
  <c r="AX13"/>
  <c r="AY15"/>
  <c r="AY45" s="1"/>
  <c r="AD14"/>
  <c r="AE14" s="1"/>
  <c r="X13" i="11"/>
  <c r="AY13" i="10"/>
  <c r="AV16"/>
  <c r="AW15"/>
  <c r="AW45" s="1"/>
  <c r="K17" i="11"/>
  <c r="AH17" i="10"/>
  <c r="F17" i="11"/>
  <c r="C17"/>
  <c r="E17"/>
  <c r="H17"/>
  <c r="I17"/>
  <c r="G17"/>
  <c r="B17"/>
  <c r="AL17"/>
  <c r="D17"/>
  <c r="AW16" i="10"/>
  <c r="X11"/>
  <c r="AR11"/>
  <c r="AR12"/>
  <c r="I45" i="11"/>
  <c r="J11" i="10"/>
  <c r="Z11"/>
  <c r="AT11"/>
  <c r="V12"/>
  <c r="Z12"/>
  <c r="AP12"/>
  <c r="U11"/>
  <c r="Y11"/>
  <c r="AC11"/>
  <c r="AO11"/>
  <c r="AS11"/>
  <c r="BB11"/>
  <c r="BB41" s="1"/>
  <c r="Y12"/>
  <c r="AC12"/>
  <c r="AO12"/>
  <c r="AS12"/>
  <c r="AB45"/>
  <c r="AP43"/>
  <c r="AN47" i="11"/>
  <c r="J46" i="10"/>
  <c r="K46" s="1"/>
  <c r="AJ46" i="11" s="1"/>
  <c r="AB44" i="10"/>
  <c r="AA30" i="11"/>
  <c r="AN17"/>
  <c r="O16"/>
  <c r="AP16"/>
  <c r="AO16"/>
  <c r="L16"/>
  <c r="D16"/>
  <c r="AC17"/>
  <c r="AX15" i="10"/>
  <c r="T17" i="11"/>
  <c r="W17"/>
  <c r="V17" s="1"/>
  <c r="AK16"/>
  <c r="C44"/>
  <c r="D44"/>
  <c r="AW47" i="10"/>
  <c r="AD46"/>
  <c r="K43" i="11"/>
  <c r="K47"/>
  <c r="AI45"/>
  <c r="K45"/>
  <c r="AQ30"/>
  <c r="AV45" i="10"/>
  <c r="AL43" i="11"/>
  <c r="AQ85" i="10"/>
  <c r="AS29" i="11"/>
  <c r="AN85" i="10"/>
  <c r="AN54"/>
  <c r="BD47"/>
  <c r="J45" i="11"/>
  <c r="AJ47"/>
  <c r="S47"/>
  <c r="B47"/>
  <c r="L46"/>
  <c r="AE27" i="10"/>
  <c r="AT27" i="11" s="1"/>
  <c r="AD29"/>
  <c r="B45"/>
  <c r="E43"/>
  <c r="Q46"/>
  <c r="P43"/>
  <c r="S46"/>
  <c r="O43"/>
  <c r="AN32"/>
  <c r="W31"/>
  <c r="AP46"/>
  <c r="AN43"/>
  <c r="Z30"/>
  <c r="E45"/>
  <c r="L47"/>
  <c r="R43"/>
  <c r="Q47"/>
  <c r="AR54" i="10"/>
  <c r="J32" i="11"/>
  <c r="T47"/>
  <c r="Z31"/>
  <c r="C45"/>
  <c r="D47"/>
  <c r="H47"/>
  <c r="AO32"/>
  <c r="X29"/>
  <c r="AR31"/>
  <c r="AD30"/>
  <c r="AX47" i="10"/>
  <c r="AR29" i="11"/>
  <c r="AW44" i="10"/>
  <c r="AR30" i="11"/>
  <c r="K32"/>
  <c r="AH32" i="10"/>
  <c r="E32" i="11"/>
  <c r="G32"/>
  <c r="I32"/>
  <c r="F32"/>
  <c r="D32"/>
  <c r="H32"/>
  <c r="C32"/>
  <c r="B32"/>
  <c r="AX46" i="10"/>
  <c r="AY46"/>
  <c r="J43" i="11"/>
  <c r="AK44"/>
  <c r="AJ43"/>
  <c r="AY47" i="10"/>
  <c r="K29" i="11"/>
  <c r="F29"/>
  <c r="E29"/>
  <c r="C29"/>
  <c r="H29"/>
  <c r="D29"/>
  <c r="AI29"/>
  <c r="B29"/>
  <c r="I29"/>
  <c r="AL29"/>
  <c r="G29"/>
  <c r="AE46" i="10"/>
  <c r="AE46" i="11" s="1"/>
  <c r="AV46" i="10"/>
  <c r="K28" i="11"/>
  <c r="AH28" i="10"/>
  <c r="AI28" i="11"/>
  <c r="I28"/>
  <c r="C28"/>
  <c r="E28"/>
  <c r="F28"/>
  <c r="D28"/>
  <c r="H28"/>
  <c r="G28"/>
  <c r="B28"/>
  <c r="U26"/>
  <c r="U33" i="10"/>
  <c r="AN33" i="11" s="1"/>
  <c r="N26"/>
  <c r="R26"/>
  <c r="AP26"/>
  <c r="AN26"/>
  <c r="Q26"/>
  <c r="M26"/>
  <c r="L26"/>
  <c r="P26"/>
  <c r="O26"/>
  <c r="S26"/>
  <c r="K27"/>
  <c r="I27"/>
  <c r="D27"/>
  <c r="F27"/>
  <c r="G27"/>
  <c r="E27"/>
  <c r="C27"/>
  <c r="H27"/>
  <c r="B27"/>
  <c r="AV47" i="10"/>
  <c r="AS30" i="11"/>
  <c r="AX45" i="10"/>
  <c r="AL45" i="11"/>
  <c r="AQ29"/>
  <c r="AV44" i="10"/>
  <c r="U30" i="11"/>
  <c r="N30"/>
  <c r="Q30"/>
  <c r="L30"/>
  <c r="AO30"/>
  <c r="S30"/>
  <c r="P30"/>
  <c r="R30"/>
  <c r="O30"/>
  <c r="M30"/>
  <c r="AT29"/>
  <c r="J85" i="10"/>
  <c r="B43" i="11"/>
  <c r="AO47"/>
  <c r="W29"/>
  <c r="C43"/>
  <c r="D45"/>
  <c r="F45"/>
  <c r="P46"/>
  <c r="M46"/>
  <c r="AO43"/>
  <c r="G47"/>
  <c r="D43"/>
  <c r="J27"/>
  <c r="AD31"/>
  <c r="Z29"/>
  <c r="M43"/>
  <c r="AE26" i="10"/>
  <c r="AD26" i="11" s="1"/>
  <c r="AA29"/>
  <c r="O47"/>
  <c r="N47"/>
  <c r="AP47"/>
  <c r="AM26"/>
  <c r="G43"/>
  <c r="AB31"/>
  <c r="AS31"/>
  <c r="J26"/>
  <c r="AI27"/>
  <c r="Y31"/>
  <c r="H43"/>
  <c r="W30"/>
  <c r="AT30"/>
  <c r="U32"/>
  <c r="AJ32" i="10"/>
  <c r="N32" i="11"/>
  <c r="R32"/>
  <c r="Q32"/>
  <c r="L32"/>
  <c r="P32"/>
  <c r="M32"/>
  <c r="O32"/>
  <c r="S32"/>
  <c r="AD44" i="10"/>
  <c r="AE44" s="1"/>
  <c r="K31" i="11"/>
  <c r="F31"/>
  <c r="E31"/>
  <c r="C31"/>
  <c r="AI31"/>
  <c r="AL31"/>
  <c r="H31"/>
  <c r="B31"/>
  <c r="I31"/>
  <c r="G31"/>
  <c r="D31"/>
  <c r="AL47"/>
  <c r="AK43"/>
  <c r="AD47" i="10"/>
  <c r="AE47" s="1"/>
  <c r="AJ45" i="11"/>
  <c r="AI47"/>
  <c r="J47"/>
  <c r="K26"/>
  <c r="K33" i="10"/>
  <c r="D26" i="11"/>
  <c r="C26"/>
  <c r="H26"/>
  <c r="G26"/>
  <c r="I26"/>
  <c r="E26"/>
  <c r="B26"/>
  <c r="AI26"/>
  <c r="F26"/>
  <c r="AK47"/>
  <c r="BD33" i="10"/>
  <c r="AW46"/>
  <c r="AD45"/>
  <c r="AO46" i="11"/>
  <c r="F43"/>
  <c r="G45"/>
  <c r="AL32"/>
  <c r="AJ31"/>
  <c r="Y29"/>
  <c r="AQ31"/>
  <c r="T46"/>
  <c r="AT54" i="10"/>
  <c r="N43" i="11"/>
  <c r="AI32"/>
  <c r="AB29"/>
  <c r="Y30"/>
  <c r="AE32" i="10"/>
  <c r="AD32" i="11" s="1"/>
  <c r="N46"/>
  <c r="X30"/>
  <c r="AK31"/>
  <c r="T43"/>
  <c r="C47"/>
  <c r="J28"/>
  <c r="P47"/>
  <c r="BA48" i="10"/>
  <c r="AK32" i="11"/>
  <c r="AM43"/>
  <c r="M47"/>
  <c r="AB46"/>
  <c r="V29"/>
  <c r="AM30"/>
  <c r="U44" i="10"/>
  <c r="AM47" i="11"/>
  <c r="AL27"/>
  <c r="AO26"/>
  <c r="AU4" i="10"/>
  <c r="AR4"/>
  <c r="I48" l="1"/>
  <c r="AR27" i="11"/>
  <c r="AM46"/>
  <c r="AT13"/>
  <c r="AQ26"/>
  <c r="AS13"/>
  <c r="AR13"/>
  <c r="AQ13"/>
  <c r="Z13"/>
  <c r="AS27"/>
  <c r="AS26"/>
  <c r="S43"/>
  <c r="AQ48" i="10"/>
  <c r="AQ18"/>
  <c r="AE44" i="11"/>
  <c r="Y44"/>
  <c r="AU48" i="10"/>
  <c r="AD13" i="11"/>
  <c r="AP18" i="10"/>
  <c r="O48"/>
  <c r="Z44" i="11"/>
  <c r="AR46"/>
  <c r="AI44"/>
  <c r="B44"/>
  <c r="E44"/>
  <c r="R48" i="10"/>
  <c r="AA13" i="11"/>
  <c r="H48" i="10"/>
  <c r="J44" i="11"/>
  <c r="G44"/>
  <c r="F44"/>
  <c r="K44"/>
  <c r="AT16"/>
  <c r="AB13"/>
  <c r="Y46"/>
  <c r="AJ44"/>
  <c r="AL44"/>
  <c r="I44"/>
  <c r="S48" i="10"/>
  <c r="U12" i="11"/>
  <c r="N12"/>
  <c r="O12"/>
  <c r="Q12"/>
  <c r="AP12"/>
  <c r="L12"/>
  <c r="S12"/>
  <c r="R12"/>
  <c r="M12"/>
  <c r="AO12"/>
  <c r="P12"/>
  <c r="AE14"/>
  <c r="AD14" s="1"/>
  <c r="AC14"/>
  <c r="Y14"/>
  <c r="AA14"/>
  <c r="AB14"/>
  <c r="AR14"/>
  <c r="X14"/>
  <c r="V14"/>
  <c r="W14"/>
  <c r="Z14"/>
  <c r="AC42" i="10"/>
  <c r="U11" i="11"/>
  <c r="T11" s="1"/>
  <c r="U45"/>
  <c r="S45"/>
  <c r="P45"/>
  <c r="O45"/>
  <c r="AO45"/>
  <c r="Q45"/>
  <c r="AO42" i="10"/>
  <c r="Y18"/>
  <c r="Y41"/>
  <c r="AW11"/>
  <c r="AX12"/>
  <c r="Z42"/>
  <c r="BD11"/>
  <c r="BD41" s="1"/>
  <c r="AM12" i="11"/>
  <c r="AR42" i="10"/>
  <c r="T41"/>
  <c r="U41" s="1"/>
  <c r="N41" i="11" s="1"/>
  <c r="M48" i="10"/>
  <c r="N48"/>
  <c r="AN42"/>
  <c r="M11" i="11"/>
  <c r="R11"/>
  <c r="W16"/>
  <c r="AB16"/>
  <c r="AL15"/>
  <c r="O11"/>
  <c r="AN45"/>
  <c r="N45"/>
  <c r="T45"/>
  <c r="AR26"/>
  <c r="Y16"/>
  <c r="AS14"/>
  <c r="Q48" i="10"/>
  <c r="P11" i="11"/>
  <c r="AD16"/>
  <c r="B48" i="10"/>
  <c r="L11" i="11"/>
  <c r="AJ15"/>
  <c r="Z16"/>
  <c r="R45"/>
  <c r="AD12" i="10"/>
  <c r="AE12" s="1"/>
  <c r="Z12" i="11" s="1"/>
  <c r="AP11"/>
  <c r="AN11"/>
  <c r="AS18" i="10"/>
  <c r="AS41"/>
  <c r="AM11" i="11"/>
  <c r="AR18" i="10"/>
  <c r="AR41"/>
  <c r="K15" i="11"/>
  <c r="J15" s="1"/>
  <c r="G15"/>
  <c r="F15"/>
  <c r="D15"/>
  <c r="I15"/>
  <c r="C15"/>
  <c r="B15"/>
  <c r="E15"/>
  <c r="H15"/>
  <c r="M18" i="10"/>
  <c r="AN12" i="11"/>
  <c r="AS42" i="10"/>
  <c r="AC18"/>
  <c r="AC41"/>
  <c r="AP42"/>
  <c r="Z18"/>
  <c r="AX11"/>
  <c r="Z41"/>
  <c r="K14" i="11"/>
  <c r="J14" s="1"/>
  <c r="C14"/>
  <c r="F14"/>
  <c r="I14"/>
  <c r="AI14"/>
  <c r="AJ14"/>
  <c r="H14"/>
  <c r="AL14"/>
  <c r="B14"/>
  <c r="G14"/>
  <c r="E14"/>
  <c r="D14"/>
  <c r="C48" i="10"/>
  <c r="J41"/>
  <c r="M45" i="11"/>
  <c r="AQ27"/>
  <c r="AQ46"/>
  <c r="AR44"/>
  <c r="AM45"/>
  <c r="AR16"/>
  <c r="AQ16" s="1"/>
  <c r="V16"/>
  <c r="T42" i="10"/>
  <c r="E48"/>
  <c r="F48"/>
  <c r="J42"/>
  <c r="K42" s="1"/>
  <c r="D42" i="11" s="1"/>
  <c r="AQ14"/>
  <c r="AN48" i="10"/>
  <c r="AK14" i="11"/>
  <c r="G48" i="10"/>
  <c r="AS16" i="11"/>
  <c r="BA18" i="10"/>
  <c r="AP45" i="11"/>
  <c r="K11" i="10"/>
  <c r="AV12"/>
  <c r="V42"/>
  <c r="AA18"/>
  <c r="AA41"/>
  <c r="AW12"/>
  <c r="Y42"/>
  <c r="AO18"/>
  <c r="AO41"/>
  <c r="AO11" i="11"/>
  <c r="AT18" i="10"/>
  <c r="AT41"/>
  <c r="X18"/>
  <c r="X41"/>
  <c r="AY11"/>
  <c r="AE15"/>
  <c r="AD15" i="11" s="1"/>
  <c r="V18" i="10"/>
  <c r="V41"/>
  <c r="AV11"/>
  <c r="AE13" i="11"/>
  <c r="AL13" i="10"/>
  <c r="W13" i="11"/>
  <c r="Y13"/>
  <c r="AC13"/>
  <c r="L48" i="10"/>
  <c r="W18"/>
  <c r="W41"/>
  <c r="AD11"/>
  <c r="AB18"/>
  <c r="AB41"/>
  <c r="AK15" i="11"/>
  <c r="AP45" i="10"/>
  <c r="AK45" i="11" s="1"/>
  <c r="T12"/>
  <c r="S11"/>
  <c r="AA46"/>
  <c r="AC46"/>
  <c r="AO33"/>
  <c r="AC16"/>
  <c r="Q11"/>
  <c r="X16"/>
  <c r="AY12" i="10"/>
  <c r="P48"/>
  <c r="D48"/>
  <c r="N11" i="11"/>
  <c r="AA16"/>
  <c r="AT14"/>
  <c r="AE47"/>
  <c r="Z47"/>
  <c r="AC47"/>
  <c r="AB47"/>
  <c r="X47"/>
  <c r="AA47"/>
  <c r="W47"/>
  <c r="Y47"/>
  <c r="V47"/>
  <c r="K33"/>
  <c r="K85" i="10"/>
  <c r="J59" i="11" s="1"/>
  <c r="AG33" i="10"/>
  <c r="AI33" s="1"/>
  <c r="AJ33" s="1"/>
  <c r="G33" i="11"/>
  <c r="B33"/>
  <c r="F33"/>
  <c r="C33"/>
  <c r="H33"/>
  <c r="E33"/>
  <c r="D33"/>
  <c r="I33"/>
  <c r="AE27"/>
  <c r="W27"/>
  <c r="Y27"/>
  <c r="AA27"/>
  <c r="X27"/>
  <c r="V27"/>
  <c r="AB27"/>
  <c r="AC27"/>
  <c r="Z27"/>
  <c r="T44"/>
  <c r="AR47"/>
  <c r="AL46"/>
  <c r="AT44"/>
  <c r="AQ32"/>
  <c r="AE45" i="10"/>
  <c r="AS45" i="11" s="1"/>
  <c r="X46"/>
  <c r="AS32"/>
  <c r="AP44"/>
  <c r="AI33"/>
  <c r="AL33"/>
  <c r="W46"/>
  <c r="AE26"/>
  <c r="Y26"/>
  <c r="V26"/>
  <c r="AB26"/>
  <c r="W26"/>
  <c r="AA26"/>
  <c r="AC26"/>
  <c r="Z26"/>
  <c r="X26"/>
  <c r="U33"/>
  <c r="Q33"/>
  <c r="S33"/>
  <c r="M33"/>
  <c r="O33"/>
  <c r="R33"/>
  <c r="P33"/>
  <c r="AP33"/>
  <c r="N33"/>
  <c r="L33"/>
  <c r="AT47"/>
  <c r="AS44"/>
  <c r="AA44"/>
  <c r="AK33"/>
  <c r="W44"/>
  <c r="AC44"/>
  <c r="J33"/>
  <c r="AQ47"/>
  <c r="V46"/>
  <c r="AT46"/>
  <c r="Z46"/>
  <c r="AS47"/>
  <c r="AD27"/>
  <c r="AT26"/>
  <c r="AD46"/>
  <c r="U44"/>
  <c r="N44"/>
  <c r="O44"/>
  <c r="L44"/>
  <c r="M44"/>
  <c r="S44"/>
  <c r="AM44"/>
  <c r="R44"/>
  <c r="P44"/>
  <c r="Q44"/>
  <c r="K46"/>
  <c r="B46"/>
  <c r="D46"/>
  <c r="F46"/>
  <c r="E46"/>
  <c r="H46"/>
  <c r="I46"/>
  <c r="G46"/>
  <c r="C46"/>
  <c r="AE32"/>
  <c r="AL32" i="10"/>
  <c r="AC32" i="11"/>
  <c r="AB32"/>
  <c r="Y32"/>
  <c r="Z32"/>
  <c r="W32"/>
  <c r="AA32"/>
  <c r="V32"/>
  <c r="X32"/>
  <c r="BD85" i="10"/>
  <c r="AD47" i="11"/>
  <c r="AD44"/>
  <c r="X44"/>
  <c r="AQ44"/>
  <c r="AT32"/>
  <c r="AS46"/>
  <c r="T33"/>
  <c r="AK46"/>
  <c r="AN44"/>
  <c r="AB44"/>
  <c r="AO44"/>
  <c r="V44"/>
  <c r="AI46"/>
  <c r="AM33"/>
  <c r="J46"/>
  <c r="AJ33"/>
  <c r="AR32"/>
  <c r="AD18" i="10" l="1"/>
  <c r="AH33"/>
  <c r="AE11"/>
  <c r="AE18" s="1"/>
  <c r="AD42"/>
  <c r="Q41" i="11"/>
  <c r="K11"/>
  <c r="J11" s="1"/>
  <c r="AK11"/>
  <c r="H11"/>
  <c r="B11"/>
  <c r="G11"/>
  <c r="E11"/>
  <c r="AL11"/>
  <c r="I11"/>
  <c r="D11"/>
  <c r="C11"/>
  <c r="AI11"/>
  <c r="F11"/>
  <c r="AK42"/>
  <c r="AP48" i="10"/>
  <c r="AW18"/>
  <c r="AW41"/>
  <c r="AV18"/>
  <c r="AV41"/>
  <c r="AO48"/>
  <c r="AR12" i="11"/>
  <c r="AW42" i="10"/>
  <c r="AE42"/>
  <c r="AD42" i="11" s="1"/>
  <c r="AX18" i="10"/>
  <c r="AX41"/>
  <c r="AN41" i="11"/>
  <c r="AS48" i="10"/>
  <c r="B42" i="11"/>
  <c r="AC12"/>
  <c r="AE15"/>
  <c r="Z15"/>
  <c r="V15"/>
  <c r="X15"/>
  <c r="AC15"/>
  <c r="AA15"/>
  <c r="W15"/>
  <c r="AB15"/>
  <c r="Y15"/>
  <c r="H42"/>
  <c r="G42"/>
  <c r="C42"/>
  <c r="K42"/>
  <c r="AL42"/>
  <c r="AT12"/>
  <c r="AY42" i="10"/>
  <c r="AD41"/>
  <c r="U42"/>
  <c r="U48" s="1"/>
  <c r="AJ42" i="11"/>
  <c r="AJ11"/>
  <c r="V12"/>
  <c r="J42"/>
  <c r="AS15"/>
  <c r="AR15"/>
  <c r="AQ15" s="1"/>
  <c r="F42"/>
  <c r="AI42"/>
  <c r="AE12"/>
  <c r="AD12" s="1"/>
  <c r="W12"/>
  <c r="AB12"/>
  <c r="X12"/>
  <c r="AA12"/>
  <c r="S41"/>
  <c r="L41"/>
  <c r="P41"/>
  <c r="U41"/>
  <c r="AP41"/>
  <c r="R41"/>
  <c r="M41"/>
  <c r="O41"/>
  <c r="AY18" i="10"/>
  <c r="AY41"/>
  <c r="AT48"/>
  <c r="AO41" i="11"/>
  <c r="AQ12"/>
  <c r="AV42" i="10"/>
  <c r="AQ42" i="11" s="1"/>
  <c r="J48" i="10"/>
  <c r="K41"/>
  <c r="AR48"/>
  <c r="AM41" i="11"/>
  <c r="T48" i="10"/>
  <c r="T41" i="11"/>
  <c r="AS12"/>
  <c r="AX42" i="10"/>
  <c r="AS42" i="11" s="1"/>
  <c r="V11"/>
  <c r="I42"/>
  <c r="Y12"/>
  <c r="AT15"/>
  <c r="E42"/>
  <c r="AE45"/>
  <c r="AB45"/>
  <c r="Y45"/>
  <c r="Z45"/>
  <c r="AC45"/>
  <c r="V45"/>
  <c r="W45"/>
  <c r="X45"/>
  <c r="AA45"/>
  <c r="AI70"/>
  <c r="K59"/>
  <c r="E59"/>
  <c r="B59"/>
  <c r="H59"/>
  <c r="C59"/>
  <c r="I59"/>
  <c r="D59"/>
  <c r="F59"/>
  <c r="G59"/>
  <c r="AD45"/>
  <c r="AQ45"/>
  <c r="AT45"/>
  <c r="AR45"/>
  <c r="AL70"/>
  <c r="B3" i="18"/>
  <c r="X11" i="11" l="1"/>
  <c r="AB11"/>
  <c r="AQ11"/>
  <c r="AT11"/>
  <c r="AS11"/>
  <c r="Y11"/>
  <c r="Z11"/>
  <c r="AA11"/>
  <c r="AC11"/>
  <c r="W11"/>
  <c r="AR11"/>
  <c r="AR42"/>
  <c r="T42"/>
  <c r="AT42"/>
  <c r="AC42"/>
  <c r="AE11"/>
  <c r="AD11" s="1"/>
  <c r="AB18"/>
  <c r="Y18"/>
  <c r="AA18"/>
  <c r="W18"/>
  <c r="V18"/>
  <c r="X18"/>
  <c r="Z18"/>
  <c r="AC18"/>
  <c r="AD18"/>
  <c r="AS18"/>
  <c r="V42"/>
  <c r="AR18"/>
  <c r="AQ18"/>
  <c r="AT18"/>
  <c r="Y42"/>
  <c r="L48"/>
  <c r="M48"/>
  <c r="P48"/>
  <c r="O48"/>
  <c r="Q48"/>
  <c r="AP48"/>
  <c r="R48"/>
  <c r="S48"/>
  <c r="N48"/>
  <c r="U48"/>
  <c r="AE18"/>
  <c r="AL18" i="10"/>
  <c r="AN48" i="11"/>
  <c r="T48"/>
  <c r="AM42"/>
  <c r="L42"/>
  <c r="M42"/>
  <c r="O42"/>
  <c r="N42"/>
  <c r="U42"/>
  <c r="R42"/>
  <c r="S42"/>
  <c r="P42"/>
  <c r="AP42"/>
  <c r="AO42"/>
  <c r="Q42"/>
  <c r="AM48"/>
  <c r="K41"/>
  <c r="F41"/>
  <c r="B41"/>
  <c r="G41"/>
  <c r="D41"/>
  <c r="H41"/>
  <c r="C41"/>
  <c r="AK41"/>
  <c r="K48" i="10"/>
  <c r="J48" i="11" s="1"/>
  <c r="I41"/>
  <c r="AI41"/>
  <c r="J41"/>
  <c r="AL41"/>
  <c r="E41"/>
  <c r="AE41" i="10"/>
  <c r="AS41" i="11" s="1"/>
  <c r="X42"/>
  <c r="AB42"/>
  <c r="AE42"/>
  <c r="W42"/>
  <c r="AA42"/>
  <c r="Z42"/>
  <c r="AO48"/>
  <c r="AN42"/>
  <c r="AJ41"/>
  <c r="AK48" l="1"/>
  <c r="AT41"/>
  <c r="AR41"/>
  <c r="AJ48"/>
  <c r="AL48"/>
  <c r="K48"/>
  <c r="F48"/>
  <c r="G48"/>
  <c r="H48"/>
  <c r="C48"/>
  <c r="AI48"/>
  <c r="B48"/>
  <c r="E48"/>
  <c r="D48"/>
  <c r="I48"/>
  <c r="AA41"/>
  <c r="V41"/>
  <c r="AD41"/>
  <c r="X41"/>
  <c r="AB41"/>
  <c r="Z41"/>
  <c r="W41"/>
  <c r="Y41"/>
  <c r="AC41"/>
  <c r="AE41"/>
  <c r="AQ41"/>
  <c r="W31" i="17" l="1"/>
  <c r="AI30"/>
  <c r="AH30"/>
  <c r="AI29"/>
  <c r="O19"/>
  <c r="W19" l="1"/>
  <c r="AI20"/>
  <c r="R20"/>
  <c r="O22"/>
  <c r="AH23"/>
  <c r="W23"/>
  <c r="V24"/>
  <c r="AI24"/>
  <c r="W26"/>
  <c r="V28"/>
  <c r="R28"/>
  <c r="O31"/>
  <c r="U20"/>
  <c r="AH21"/>
  <c r="V23"/>
  <c r="H25"/>
  <c r="AI22"/>
  <c r="O23"/>
  <c r="U24"/>
  <c r="O25"/>
  <c r="U25"/>
  <c r="AH27"/>
  <c r="O27"/>
  <c r="AI28"/>
  <c r="AH31"/>
  <c r="AH25"/>
  <c r="R19"/>
  <c r="V20"/>
  <c r="U21"/>
  <c r="H22"/>
  <c r="R23"/>
  <c r="R24"/>
  <c r="H26"/>
  <c r="R27"/>
  <c r="AH29"/>
  <c r="U29"/>
  <c r="V31"/>
  <c r="X31" s="1"/>
  <c r="W22"/>
  <c r="AI26"/>
  <c r="W27"/>
  <c r="W29"/>
  <c r="W30"/>
  <c r="R31"/>
  <c r="AI25"/>
  <c r="AH26"/>
  <c r="AJ26" s="1"/>
  <c r="V27"/>
  <c r="U28"/>
  <c r="H30"/>
  <c r="R30"/>
  <c r="U19"/>
  <c r="AH20"/>
  <c r="H20"/>
  <c r="V21"/>
  <c r="O21"/>
  <c r="V22"/>
  <c r="X23"/>
  <c r="X74" s="1"/>
  <c r="AJ29"/>
  <c r="AJ30"/>
  <c r="U22"/>
  <c r="AI23"/>
  <c r="AJ23" s="1"/>
  <c r="H23"/>
  <c r="U23"/>
  <c r="AH24"/>
  <c r="H24"/>
  <c r="AJ25"/>
  <c r="R21"/>
  <c r="R22"/>
  <c r="W20"/>
  <c r="O20"/>
  <c r="AI21"/>
  <c r="W21"/>
  <c r="AH22"/>
  <c r="H21"/>
  <c r="O26"/>
  <c r="H29"/>
  <c r="O30"/>
  <c r="M74"/>
  <c r="W25"/>
  <c r="R26"/>
  <c r="V26"/>
  <c r="U27"/>
  <c r="H28"/>
  <c r="O29"/>
  <c r="V30"/>
  <c r="U31"/>
  <c r="O24"/>
  <c r="W24"/>
  <c r="X24" s="1"/>
  <c r="R25"/>
  <c r="V25"/>
  <c r="U26"/>
  <c r="H27"/>
  <c r="AI27"/>
  <c r="O28"/>
  <c r="W28"/>
  <c r="X28" s="1"/>
  <c r="X79" s="1"/>
  <c r="AH28"/>
  <c r="R29"/>
  <c r="V29"/>
  <c r="U30"/>
  <c r="H31"/>
  <c r="AI31"/>
  <c r="U18"/>
  <c r="R17"/>
  <c r="R11"/>
  <c r="V11"/>
  <c r="AH11"/>
  <c r="R10"/>
  <c r="O10"/>
  <c r="R9"/>
  <c r="D7"/>
  <c r="C7"/>
  <c r="H7"/>
  <c r="B7"/>
  <c r="AZ41"/>
  <c r="AY41"/>
  <c r="AX41"/>
  <c r="AT41"/>
  <c r="AS41"/>
  <c r="B3"/>
  <c r="H19" l="1"/>
  <c r="AH6"/>
  <c r="AS14"/>
  <c r="R8"/>
  <c r="AI12"/>
  <c r="U13"/>
  <c r="AH17"/>
  <c r="AH8"/>
  <c r="X27"/>
  <c r="X82"/>
  <c r="T82"/>
  <c r="O82"/>
  <c r="BC82"/>
  <c r="N82"/>
  <c r="W82"/>
  <c r="P82"/>
  <c r="Q82"/>
  <c r="L82"/>
  <c r="M82"/>
  <c r="BD82"/>
  <c r="BE6"/>
  <c r="U9"/>
  <c r="H10"/>
  <c r="AB14"/>
  <c r="V8"/>
  <c r="W11"/>
  <c r="V17"/>
  <c r="V18"/>
  <c r="U6"/>
  <c r="G14"/>
  <c r="W7"/>
  <c r="T14"/>
  <c r="AT14"/>
  <c r="AZ14"/>
  <c r="W10"/>
  <c r="AH13"/>
  <c r="U82"/>
  <c r="X78"/>
  <c r="M78"/>
  <c r="W78"/>
  <c r="P78"/>
  <c r="O78"/>
  <c r="BD78"/>
  <c r="L78"/>
  <c r="R78"/>
  <c r="N78"/>
  <c r="Q78"/>
  <c r="T78"/>
  <c r="S78"/>
  <c r="BC78"/>
  <c r="V9"/>
  <c r="BE9"/>
  <c r="O11"/>
  <c r="AI18"/>
  <c r="U78"/>
  <c r="X20"/>
  <c r="V71" s="1"/>
  <c r="V6"/>
  <c r="AD7"/>
  <c r="D6"/>
  <c r="H6"/>
  <c r="AW41"/>
  <c r="AH7"/>
  <c r="AJ7" s="1"/>
  <c r="AI7"/>
  <c r="AI9"/>
  <c r="AH10"/>
  <c r="H12"/>
  <c r="S82"/>
  <c r="V78"/>
  <c r="C6"/>
  <c r="AI6"/>
  <c r="AJ6" s="1"/>
  <c r="AY14"/>
  <c r="AX14" s="1"/>
  <c r="AW14" s="1"/>
  <c r="AW15" s="1"/>
  <c r="U11"/>
  <c r="W13"/>
  <c r="W17"/>
  <c r="G15"/>
  <c r="AM7"/>
  <c r="V13"/>
  <c r="X75"/>
  <c r="U75"/>
  <c r="V75"/>
  <c r="N75"/>
  <c r="P75"/>
  <c r="R75"/>
  <c r="M75"/>
  <c r="L75"/>
  <c r="BC75"/>
  <c r="Q75"/>
  <c r="BD75"/>
  <c r="T75"/>
  <c r="S75"/>
  <c r="AT15"/>
  <c r="AS15" s="1"/>
  <c r="BD41"/>
  <c r="L43"/>
  <c r="P43"/>
  <c r="R12"/>
  <c r="O13"/>
  <c r="V19"/>
  <c r="AJ20"/>
  <c r="F41"/>
  <c r="N41"/>
  <c r="AB41"/>
  <c r="AK41"/>
  <c r="M43"/>
  <c r="Q43"/>
  <c r="BD43"/>
  <c r="F44"/>
  <c r="N44"/>
  <c r="AJ28"/>
  <c r="X30"/>
  <c r="V81" s="1"/>
  <c r="X26"/>
  <c r="V77" s="1"/>
  <c r="V79"/>
  <c r="B6"/>
  <c r="J6"/>
  <c r="R6"/>
  <c r="E7"/>
  <c r="I7"/>
  <c r="U7"/>
  <c r="O8"/>
  <c r="W8"/>
  <c r="AI10"/>
  <c r="H13"/>
  <c r="P14"/>
  <c r="P15" s="1"/>
  <c r="AB15"/>
  <c r="AY15"/>
  <c r="AX15" s="1"/>
  <c r="O17"/>
  <c r="R18"/>
  <c r="O75"/>
  <c r="S79"/>
  <c r="T74"/>
  <c r="L74"/>
  <c r="BD79"/>
  <c r="BD71"/>
  <c r="N74"/>
  <c r="AJ27"/>
  <c r="W74"/>
  <c r="V74"/>
  <c r="M41"/>
  <c r="T43"/>
  <c r="Q44"/>
  <c r="BD44"/>
  <c r="L41"/>
  <c r="P41"/>
  <c r="BC41"/>
  <c r="G43"/>
  <c r="S43"/>
  <c r="P44"/>
  <c r="T44"/>
  <c r="BC44"/>
  <c r="G34"/>
  <c r="AI19"/>
  <c r="X29"/>
  <c r="R80" s="1"/>
  <c r="AJ22"/>
  <c r="AJ24"/>
  <c r="F14"/>
  <c r="S14"/>
  <c r="S15" s="1"/>
  <c r="W75"/>
  <c r="L79"/>
  <c r="M79"/>
  <c r="AM6"/>
  <c r="O7"/>
  <c r="U8"/>
  <c r="H9"/>
  <c r="V10"/>
  <c r="W12"/>
  <c r="AH12"/>
  <c r="M14"/>
  <c r="BD14"/>
  <c r="F15"/>
  <c r="F33" s="1"/>
  <c r="T15"/>
  <c r="U17"/>
  <c r="H18"/>
  <c r="O79"/>
  <c r="P74"/>
  <c r="BC79"/>
  <c r="O77"/>
  <c r="U79"/>
  <c r="S74"/>
  <c r="R82"/>
  <c r="Q41"/>
  <c r="BC43"/>
  <c r="G41"/>
  <c r="G33"/>
  <c r="S41"/>
  <c r="F43"/>
  <c r="N43"/>
  <c r="G44"/>
  <c r="S44"/>
  <c r="O12"/>
  <c r="R13"/>
  <c r="F34"/>
  <c r="AH19"/>
  <c r="X25"/>
  <c r="V76" s="1"/>
  <c r="X22"/>
  <c r="V73" s="1"/>
  <c r="X21"/>
  <c r="W72" s="1"/>
  <c r="N14"/>
  <c r="T79"/>
  <c r="R71"/>
  <c r="O6"/>
  <c r="W6"/>
  <c r="J7"/>
  <c r="R7"/>
  <c r="V7"/>
  <c r="AG7"/>
  <c r="BE7"/>
  <c r="H8"/>
  <c r="X8"/>
  <c r="X56" s="1"/>
  <c r="AI8"/>
  <c r="O9"/>
  <c r="W9"/>
  <c r="X9" s="1"/>
  <c r="AH9"/>
  <c r="U10"/>
  <c r="AJ10"/>
  <c r="H11"/>
  <c r="X11"/>
  <c r="X59" s="1"/>
  <c r="AI11"/>
  <c r="AJ11" s="1"/>
  <c r="U12"/>
  <c r="AI13"/>
  <c r="L14"/>
  <c r="Q14"/>
  <c r="BC14"/>
  <c r="BC15" s="1"/>
  <c r="H17"/>
  <c r="X17"/>
  <c r="X68" s="1"/>
  <c r="AI17"/>
  <c r="AJ17" s="1"/>
  <c r="O18"/>
  <c r="W18"/>
  <c r="AH18"/>
  <c r="W79"/>
  <c r="BC74"/>
  <c r="N79"/>
  <c r="R77"/>
  <c r="BD74"/>
  <c r="R79"/>
  <c r="P79"/>
  <c r="Q74"/>
  <c r="Q79"/>
  <c r="AJ31"/>
  <c r="U71"/>
  <c r="R73"/>
  <c r="AJ21"/>
  <c r="O74"/>
  <c r="U74"/>
  <c r="V82"/>
  <c r="R74"/>
  <c r="AL7" l="1"/>
  <c r="AH43"/>
  <c r="N71"/>
  <c r="O56"/>
  <c r="T71"/>
  <c r="W71"/>
  <c r="P71"/>
  <c r="L59"/>
  <c r="M71"/>
  <c r="U73"/>
  <c r="V72"/>
  <c r="L71"/>
  <c r="X71"/>
  <c r="Q71"/>
  <c r="BC71"/>
  <c r="S71"/>
  <c r="X6"/>
  <c r="Q54" s="1"/>
  <c r="O80"/>
  <c r="BC56"/>
  <c r="R76"/>
  <c r="BD56"/>
  <c r="V80"/>
  <c r="O72"/>
  <c r="O59"/>
  <c r="AG6"/>
  <c r="E6"/>
  <c r="O81"/>
  <c r="H14"/>
  <c r="T59"/>
  <c r="U81"/>
  <c r="AI44"/>
  <c r="S59"/>
  <c r="O71"/>
  <c r="S34"/>
  <c r="S33"/>
  <c r="P33"/>
  <c r="X57"/>
  <c r="BE57"/>
  <c r="L57"/>
  <c r="BC57"/>
  <c r="M57"/>
  <c r="R57"/>
  <c r="U57"/>
  <c r="BD57"/>
  <c r="P57"/>
  <c r="T57"/>
  <c r="V57"/>
  <c r="N57"/>
  <c r="Q57"/>
  <c r="S57"/>
  <c r="T34"/>
  <c r="O43"/>
  <c r="H41"/>
  <c r="AJ18"/>
  <c r="X7"/>
  <c r="BE55" s="1"/>
  <c r="X72"/>
  <c r="Q72"/>
  <c r="L72"/>
  <c r="T72"/>
  <c r="S72"/>
  <c r="M72"/>
  <c r="BD72"/>
  <c r="U72"/>
  <c r="BC72"/>
  <c r="N72"/>
  <c r="P72"/>
  <c r="W43"/>
  <c r="H43"/>
  <c r="R41"/>
  <c r="V41"/>
  <c r="W56"/>
  <c r="AD6"/>
  <c r="I6"/>
  <c r="X77"/>
  <c r="L77"/>
  <c r="S77"/>
  <c r="N77"/>
  <c r="T77"/>
  <c r="M77"/>
  <c r="BD77"/>
  <c r="Q77"/>
  <c r="W77"/>
  <c r="BC77"/>
  <c r="P77"/>
  <c r="AI43"/>
  <c r="AI14"/>
  <c r="X18"/>
  <c r="W69" s="1"/>
  <c r="R59"/>
  <c r="T68"/>
  <c r="L68"/>
  <c r="P56"/>
  <c r="N68"/>
  <c r="BD59"/>
  <c r="R68"/>
  <c r="Q68"/>
  <c r="M59"/>
  <c r="Q56"/>
  <c r="T33"/>
  <c r="N59"/>
  <c r="R72"/>
  <c r="N56"/>
  <c r="W68"/>
  <c r="U43"/>
  <c r="O41"/>
  <c r="M44"/>
  <c r="W44"/>
  <c r="AZ15"/>
  <c r="R44"/>
  <c r="U44"/>
  <c r="V12"/>
  <c r="X80"/>
  <c r="P80"/>
  <c r="W80"/>
  <c r="L80"/>
  <c r="U80"/>
  <c r="BC80"/>
  <c r="Q80"/>
  <c r="M80"/>
  <c r="S80"/>
  <c r="N80"/>
  <c r="T80"/>
  <c r="BD80"/>
  <c r="K7"/>
  <c r="AJ55" s="1"/>
  <c r="H44"/>
  <c r="R43"/>
  <c r="BC68"/>
  <c r="O57"/>
  <c r="P59"/>
  <c r="U68"/>
  <c r="O68"/>
  <c r="U77"/>
  <c r="S56"/>
  <c r="U59"/>
  <c r="AJ13"/>
  <c r="W59"/>
  <c r="W14"/>
  <c r="W15" s="1"/>
  <c r="AJ8"/>
  <c r="AH44"/>
  <c r="AJ9"/>
  <c r="R14"/>
  <c r="R15" s="1"/>
  <c r="W57"/>
  <c r="X73"/>
  <c r="O73"/>
  <c r="N73"/>
  <c r="L73"/>
  <c r="P73"/>
  <c r="BC73"/>
  <c r="Q73"/>
  <c r="BD73"/>
  <c r="T73"/>
  <c r="W73"/>
  <c r="S73"/>
  <c r="M73"/>
  <c r="X76"/>
  <c r="M76"/>
  <c r="N76"/>
  <c r="L76"/>
  <c r="T76"/>
  <c r="O76"/>
  <c r="Q76"/>
  <c r="BD76"/>
  <c r="P76"/>
  <c r="S76"/>
  <c r="U76"/>
  <c r="BC76"/>
  <c r="AJ19"/>
  <c r="AJ12"/>
  <c r="X10"/>
  <c r="V58" s="1"/>
  <c r="O14"/>
  <c r="U14"/>
  <c r="X81"/>
  <c r="R81"/>
  <c r="P81"/>
  <c r="W81"/>
  <c r="S81"/>
  <c r="L81"/>
  <c r="N81"/>
  <c r="BC81"/>
  <c r="M81"/>
  <c r="T81"/>
  <c r="BD81"/>
  <c r="Q81"/>
  <c r="X19"/>
  <c r="V43"/>
  <c r="X43" s="1"/>
  <c r="X13"/>
  <c r="R61" s="1"/>
  <c r="AM55"/>
  <c r="AN7"/>
  <c r="V68"/>
  <c r="O69"/>
  <c r="BC59"/>
  <c r="V56"/>
  <c r="P68"/>
  <c r="T56"/>
  <c r="L56"/>
  <c r="AH41"/>
  <c r="W76"/>
  <c r="BD68"/>
  <c r="U56"/>
  <c r="R56"/>
  <c r="M68"/>
  <c r="Q59"/>
  <c r="M56"/>
  <c r="V59"/>
  <c r="S68"/>
  <c r="AI41"/>
  <c r="AH14"/>
  <c r="O61" l="1"/>
  <c r="AG55"/>
  <c r="R55"/>
  <c r="U55"/>
  <c r="BD54"/>
  <c r="L54"/>
  <c r="P54"/>
  <c r="J55"/>
  <c r="O55"/>
  <c r="W54"/>
  <c r="O54"/>
  <c r="T54"/>
  <c r="S54"/>
  <c r="R54" s="1"/>
  <c r="BE54"/>
  <c r="X54"/>
  <c r="AL55"/>
  <c r="V61"/>
  <c r="V55"/>
  <c r="N54"/>
  <c r="M54"/>
  <c r="V54"/>
  <c r="I55"/>
  <c r="H55" s="1"/>
  <c r="U54"/>
  <c r="BC54"/>
  <c r="W34"/>
  <c r="W33"/>
  <c r="U15"/>
  <c r="L44"/>
  <c r="AI15"/>
  <c r="Q15"/>
  <c r="R34"/>
  <c r="AJ41"/>
  <c r="X58"/>
  <c r="L58"/>
  <c r="T58"/>
  <c r="N58"/>
  <c r="BD58"/>
  <c r="BC58"/>
  <c r="M58"/>
  <c r="S58"/>
  <c r="R58"/>
  <c r="Q58"/>
  <c r="O58"/>
  <c r="P58"/>
  <c r="W58"/>
  <c r="X12"/>
  <c r="V60" s="1"/>
  <c r="X69"/>
  <c r="V69"/>
  <c r="Q69"/>
  <c r="L69"/>
  <c r="T69"/>
  <c r="BD69"/>
  <c r="M69"/>
  <c r="U69"/>
  <c r="S69"/>
  <c r="R69" s="1"/>
  <c r="N69"/>
  <c r="P69"/>
  <c r="BC69"/>
  <c r="K6"/>
  <c r="I54" s="1"/>
  <c r="V14"/>
  <c r="AH15"/>
  <c r="X70"/>
  <c r="W70" s="1"/>
  <c r="R70"/>
  <c r="M70"/>
  <c r="P70"/>
  <c r="O70"/>
  <c r="N70"/>
  <c r="S70"/>
  <c r="Q70"/>
  <c r="BD70"/>
  <c r="T70"/>
  <c r="BC70"/>
  <c r="L70"/>
  <c r="U70"/>
  <c r="AD54"/>
  <c r="AL6"/>
  <c r="X61"/>
  <c r="N61"/>
  <c r="S61"/>
  <c r="BC61"/>
  <c r="Q61"/>
  <c r="U61"/>
  <c r="L61"/>
  <c r="BD61"/>
  <c r="P61"/>
  <c r="T61"/>
  <c r="W61"/>
  <c r="M61"/>
  <c r="AJ44"/>
  <c r="K55"/>
  <c r="Z7"/>
  <c r="AI55"/>
  <c r="AH55"/>
  <c r="C55"/>
  <c r="G55"/>
  <c r="AE55"/>
  <c r="B55"/>
  <c r="F55"/>
  <c r="AF55"/>
  <c r="AD55"/>
  <c r="D55"/>
  <c r="V44"/>
  <c r="X44" s="1"/>
  <c r="E55"/>
  <c r="O44"/>
  <c r="O15"/>
  <c r="AJ14"/>
  <c r="AN55"/>
  <c r="X55"/>
  <c r="X14"/>
  <c r="W63" s="1"/>
  <c r="P55"/>
  <c r="M55"/>
  <c r="Q55"/>
  <c r="BD55"/>
  <c r="T55"/>
  <c r="S55"/>
  <c r="BC55"/>
  <c r="W55"/>
  <c r="L55"/>
  <c r="N55"/>
  <c r="R33"/>
  <c r="V70"/>
  <c r="U58"/>
  <c r="AJ43"/>
  <c r="O63" l="1"/>
  <c r="Q33"/>
  <c r="X63"/>
  <c r="T63"/>
  <c r="X15"/>
  <c r="L63"/>
  <c r="Q63"/>
  <c r="BC63"/>
  <c r="S63"/>
  <c r="N63"/>
  <c r="P63"/>
  <c r="M63"/>
  <c r="BD63"/>
  <c r="AJ15"/>
  <c r="AL54"/>
  <c r="AN6"/>
  <c r="X60"/>
  <c r="S60"/>
  <c r="Q60"/>
  <c r="M60"/>
  <c r="T60"/>
  <c r="P60"/>
  <c r="BD60"/>
  <c r="L60"/>
  <c r="BC60"/>
  <c r="N60"/>
  <c r="U60"/>
  <c r="R60"/>
  <c r="W60"/>
  <c r="O60"/>
  <c r="R63"/>
  <c r="N15"/>
  <c r="O33"/>
  <c r="K54"/>
  <c r="J54" s="1"/>
  <c r="Z6"/>
  <c r="AE54"/>
  <c r="AF54"/>
  <c r="F54"/>
  <c r="D54"/>
  <c r="H54"/>
  <c r="G54"/>
  <c r="AH54"/>
  <c r="E54"/>
  <c r="C54"/>
  <c r="AI54"/>
  <c r="AJ54"/>
  <c r="B54"/>
  <c r="BE44" s="1"/>
  <c r="AM54"/>
  <c r="AG54"/>
  <c r="Q34"/>
  <c r="P34" s="1"/>
  <c r="O34" s="1"/>
  <c r="U33"/>
  <c r="U34"/>
  <c r="V63"/>
  <c r="V15"/>
  <c r="V34" s="1"/>
  <c r="U63"/>
  <c r="X65" l="1"/>
  <c r="X33"/>
  <c r="S65"/>
  <c r="P65"/>
  <c r="T65"/>
  <c r="BC65"/>
  <c r="X34"/>
  <c r="W65"/>
  <c r="R65"/>
  <c r="Q65"/>
  <c r="AN54"/>
  <c r="O65"/>
  <c r="M15"/>
  <c r="N65"/>
  <c r="N34"/>
  <c r="N33"/>
  <c r="V65"/>
  <c r="V33"/>
  <c r="U65"/>
  <c r="M34" l="1"/>
  <c r="L15"/>
  <c r="M65"/>
  <c r="M33"/>
  <c r="L65" l="1"/>
  <c r="L34"/>
  <c r="L33"/>
  <c r="Q29" i="2" l="1"/>
  <c r="K27"/>
  <c r="Q28" l="1"/>
  <c r="K28"/>
  <c r="Q30"/>
  <c r="Q27"/>
  <c r="F28"/>
  <c r="F29"/>
  <c r="K29"/>
  <c r="F30"/>
  <c r="K30"/>
  <c r="L30" l="1"/>
  <c r="T30"/>
  <c r="L28"/>
  <c r="T28"/>
  <c r="L29"/>
  <c r="T29"/>
  <c r="K22"/>
  <c r="K23"/>
  <c r="Q24"/>
  <c r="Q23"/>
  <c r="K21"/>
  <c r="Q25"/>
  <c r="Q26"/>
  <c r="F23"/>
  <c r="N28"/>
  <c r="B28" i="30" s="1"/>
  <c r="H28" i="2"/>
  <c r="N29"/>
  <c r="B29" i="30" s="1"/>
  <c r="H29" i="2"/>
  <c r="F25"/>
  <c r="Q21"/>
  <c r="Q22"/>
  <c r="F27"/>
  <c r="N30"/>
  <c r="B30" i="30" s="1"/>
  <c r="H30" i="2"/>
  <c r="F22"/>
  <c r="F24"/>
  <c r="K24"/>
  <c r="K25"/>
  <c r="F26"/>
  <c r="K26"/>
  <c r="L23" l="1"/>
  <c r="T23"/>
  <c r="L26"/>
  <c r="T26"/>
  <c r="L25"/>
  <c r="T25"/>
  <c r="L22"/>
  <c r="T22"/>
  <c r="L24"/>
  <c r="T24"/>
  <c r="L27"/>
  <c r="N27" s="1"/>
  <c r="B27" i="30" s="1"/>
  <c r="T27" i="2"/>
  <c r="H23"/>
  <c r="V23"/>
  <c r="K20"/>
  <c r="Q19"/>
  <c r="K19"/>
  <c r="H27"/>
  <c r="N25"/>
  <c r="B25" i="30" s="1"/>
  <c r="H25" i="2"/>
  <c r="F20"/>
  <c r="E30" i="30"/>
  <c r="S29" i="2"/>
  <c r="V29"/>
  <c r="Q20"/>
  <c r="N23"/>
  <c r="B23" i="30" s="1"/>
  <c r="N22" i="2"/>
  <c r="B22" i="30" s="1"/>
  <c r="H22" i="2"/>
  <c r="S28"/>
  <c r="V28"/>
  <c r="S23"/>
  <c r="F21"/>
  <c r="N26"/>
  <c r="B26" i="30" s="1"/>
  <c r="H26" i="2"/>
  <c r="N24"/>
  <c r="B24" i="30" s="1"/>
  <c r="H24" i="2"/>
  <c r="S30"/>
  <c r="V30"/>
  <c r="E29" i="30"/>
  <c r="E28"/>
  <c r="S7" i="10"/>
  <c r="R7"/>
  <c r="Q7"/>
  <c r="P7"/>
  <c r="O7"/>
  <c r="N7"/>
  <c r="M22"/>
  <c r="M7"/>
  <c r="J13" i="2"/>
  <c r="K5"/>
  <c r="L21" l="1"/>
  <c r="T21"/>
  <c r="L20"/>
  <c r="T20"/>
  <c r="K8"/>
  <c r="Q9"/>
  <c r="Q12"/>
  <c r="K16"/>
  <c r="K18"/>
  <c r="G13"/>
  <c r="K11"/>
  <c r="B13"/>
  <c r="K7"/>
  <c r="Q18"/>
  <c r="P13"/>
  <c r="Q10"/>
  <c r="Q16"/>
  <c r="Q6"/>
  <c r="S6" s="1"/>
  <c r="F8"/>
  <c r="Q11"/>
  <c r="K12"/>
  <c r="Q17"/>
  <c r="B22" i="10"/>
  <c r="L8"/>
  <c r="D22"/>
  <c r="F23"/>
  <c r="F19" i="2"/>
  <c r="S27"/>
  <c r="V27"/>
  <c r="L7" i="10"/>
  <c r="C8"/>
  <c r="N9"/>
  <c r="AU7"/>
  <c r="E23"/>
  <c r="F8"/>
  <c r="G22"/>
  <c r="F11" i="2"/>
  <c r="H22" i="10"/>
  <c r="F12" i="2"/>
  <c r="I22" i="10"/>
  <c r="F16" i="2"/>
  <c r="S24"/>
  <c r="V24"/>
  <c r="N21"/>
  <c r="B21" i="30" s="1"/>
  <c r="H21" i="2"/>
  <c r="S22"/>
  <c r="V22"/>
  <c r="E25" i="30"/>
  <c r="R13" i="2"/>
  <c r="F7"/>
  <c r="I13"/>
  <c r="Z13"/>
  <c r="G8" i="10"/>
  <c r="E23" i="30"/>
  <c r="D23" i="10"/>
  <c r="E8"/>
  <c r="F22"/>
  <c r="Q9"/>
  <c r="R9"/>
  <c r="S9"/>
  <c r="F17" i="2"/>
  <c r="E24" i="30"/>
  <c r="S26" i="2"/>
  <c r="V26"/>
  <c r="H20"/>
  <c r="N20"/>
  <c r="B20" i="30" s="1"/>
  <c r="E27"/>
  <c r="C13" i="2"/>
  <c r="G14"/>
  <c r="G32" s="1"/>
  <c r="Q8"/>
  <c r="F10"/>
  <c r="K10"/>
  <c r="S18"/>
  <c r="C23" i="10"/>
  <c r="O9"/>
  <c r="H8"/>
  <c r="I8"/>
  <c r="B23"/>
  <c r="C22"/>
  <c r="B8"/>
  <c r="M37"/>
  <c r="M9"/>
  <c r="T7"/>
  <c r="L22"/>
  <c r="M24"/>
  <c r="D8"/>
  <c r="E22"/>
  <c r="P9"/>
  <c r="AT7"/>
  <c r="G23"/>
  <c r="F18" i="2"/>
  <c r="E26" i="30"/>
  <c r="E22"/>
  <c r="S25" i="2"/>
  <c r="V25"/>
  <c r="Q5"/>
  <c r="F6"/>
  <c r="K6"/>
  <c r="Q7"/>
  <c r="F9"/>
  <c r="K9"/>
  <c r="D13"/>
  <c r="O13"/>
  <c r="I14"/>
  <c r="P14"/>
  <c r="K17"/>
  <c r="L6" l="1"/>
  <c r="T6"/>
  <c r="L17"/>
  <c r="T17"/>
  <c r="L18"/>
  <c r="T18"/>
  <c r="L11"/>
  <c r="T11"/>
  <c r="L19"/>
  <c r="T19"/>
  <c r="L9"/>
  <c r="T9"/>
  <c r="L10"/>
  <c r="T10"/>
  <c r="L16"/>
  <c r="T16"/>
  <c r="L7"/>
  <c r="T7"/>
  <c r="L12"/>
  <c r="T12"/>
  <c r="L8"/>
  <c r="L13" s="1"/>
  <c r="N13" s="1"/>
  <c r="T8"/>
  <c r="Q13"/>
  <c r="H8"/>
  <c r="E7" i="10"/>
  <c r="U13" i="2"/>
  <c r="U14" s="1"/>
  <c r="F7" i="10"/>
  <c r="N9" i="2"/>
  <c r="B9" i="30" s="1"/>
  <c r="H9" i="2"/>
  <c r="AS7" i="10"/>
  <c r="E84"/>
  <c r="E79"/>
  <c r="E81" s="1"/>
  <c r="E24"/>
  <c r="AO22"/>
  <c r="L24"/>
  <c r="AR22"/>
  <c r="C84"/>
  <c r="C79"/>
  <c r="W22"/>
  <c r="C24"/>
  <c r="J22"/>
  <c r="F84"/>
  <c r="F79"/>
  <c r="F81" s="1"/>
  <c r="F24"/>
  <c r="AP22"/>
  <c r="G84"/>
  <c r="G79"/>
  <c r="G81" s="1"/>
  <c r="G24"/>
  <c r="M39"/>
  <c r="BA23"/>
  <c r="U23"/>
  <c r="AN23"/>
  <c r="AC8"/>
  <c r="S21" i="2"/>
  <c r="V21"/>
  <c r="H7" i="10"/>
  <c r="N11" i="2"/>
  <c r="B11" i="30" s="1"/>
  <c r="H11" i="2"/>
  <c r="AU9" i="10"/>
  <c r="C38"/>
  <c r="J8"/>
  <c r="W8"/>
  <c r="S8" i="2"/>
  <c r="V8"/>
  <c r="N8"/>
  <c r="B8" i="30" s="1"/>
  <c r="Q14" i="2"/>
  <c r="S5"/>
  <c r="AB8" i="10"/>
  <c r="N17" i="2"/>
  <c r="B17" i="30" s="1"/>
  <c r="H17" i="2"/>
  <c r="I84" i="10"/>
  <c r="I79"/>
  <c r="I81" s="1"/>
  <c r="N19"/>
  <c r="N19" i="2"/>
  <c r="B19" i="30" s="1"/>
  <c r="H19" i="2"/>
  <c r="B14"/>
  <c r="F5"/>
  <c r="C7" i="10"/>
  <c r="V6" i="2"/>
  <c r="N6"/>
  <c r="B6" i="30" s="1"/>
  <c r="H6" i="2"/>
  <c r="M19" i="10"/>
  <c r="S20" i="2"/>
  <c r="V20"/>
  <c r="D7" i="10"/>
  <c r="H7" i="2"/>
  <c r="N7"/>
  <c r="B7" i="30" s="1"/>
  <c r="H16" i="2"/>
  <c r="N16"/>
  <c r="B16" i="30" s="1"/>
  <c r="H84" i="10"/>
  <c r="H79"/>
  <c r="H81" s="1"/>
  <c r="AO23"/>
  <c r="L38"/>
  <c r="AR8"/>
  <c r="AR38" s="1"/>
  <c r="U8"/>
  <c r="B84"/>
  <c r="B79"/>
  <c r="BA22"/>
  <c r="AN22"/>
  <c r="V22"/>
  <c r="B24"/>
  <c r="K22"/>
  <c r="O14" i="2"/>
  <c r="O32" s="1"/>
  <c r="G33"/>
  <c r="D14"/>
  <c r="E20" i="30"/>
  <c r="H18" i="2"/>
  <c r="V18"/>
  <c r="P19" i="10"/>
  <c r="D38"/>
  <c r="X8"/>
  <c r="BB8"/>
  <c r="AQ8"/>
  <c r="M34"/>
  <c r="B38"/>
  <c r="BA8"/>
  <c r="AN8"/>
  <c r="V8"/>
  <c r="K8"/>
  <c r="O19"/>
  <c r="G7"/>
  <c r="H10" i="2"/>
  <c r="N10"/>
  <c r="B10" i="30" s="1"/>
  <c r="Q19" i="10"/>
  <c r="E38"/>
  <c r="AO8"/>
  <c r="Y8"/>
  <c r="G38"/>
  <c r="AA8"/>
  <c r="K13" i="2"/>
  <c r="E21" i="30"/>
  <c r="I7" i="10"/>
  <c r="H12" i="2"/>
  <c r="N12"/>
  <c r="B12" i="30" s="1"/>
  <c r="F38" i="10"/>
  <c r="AP8"/>
  <c r="Z8"/>
  <c r="L37"/>
  <c r="L9"/>
  <c r="L19" s="1"/>
  <c r="AR7"/>
  <c r="U7"/>
  <c r="AO7" i="11" s="1"/>
  <c r="D84" i="10"/>
  <c r="D79"/>
  <c r="D81" s="1"/>
  <c r="D24"/>
  <c r="AQ22"/>
  <c r="BB22"/>
  <c r="Z14" i="2"/>
  <c r="P32"/>
  <c r="Y7" i="10" l="1"/>
  <c r="AO7"/>
  <c r="C22" i="11"/>
  <c r="E37" i="10"/>
  <c r="L5" i="2"/>
  <c r="L14" s="1"/>
  <c r="N14" s="1"/>
  <c r="T5"/>
  <c r="T7" i="11"/>
  <c r="AA38" i="10"/>
  <c r="U33" i="2"/>
  <c r="U32"/>
  <c r="T13"/>
  <c r="V13" s="1"/>
  <c r="AO37" i="10"/>
  <c r="E12" i="30"/>
  <c r="S13" i="2"/>
  <c r="D34" i="10"/>
  <c r="U7" i="11"/>
  <c r="S7"/>
  <c r="M7"/>
  <c r="N7"/>
  <c r="R7"/>
  <c r="Q7"/>
  <c r="O7"/>
  <c r="P7"/>
  <c r="I37" i="10"/>
  <c r="AC7"/>
  <c r="S10" i="2"/>
  <c r="V10"/>
  <c r="AI22" i="11"/>
  <c r="AN84" i="10"/>
  <c r="AN86" s="1"/>
  <c r="AN24"/>
  <c r="E16" i="30"/>
  <c r="S7" i="2"/>
  <c r="V7"/>
  <c r="S19"/>
  <c r="V19"/>
  <c r="Q33"/>
  <c r="P33" s="1"/>
  <c r="O33" s="1"/>
  <c r="AU19" i="10"/>
  <c r="S11" i="2"/>
  <c r="V11"/>
  <c r="F34" i="10"/>
  <c r="C34"/>
  <c r="E34"/>
  <c r="E9" i="30"/>
  <c r="G22" i="11"/>
  <c r="L7"/>
  <c r="BA84" i="10"/>
  <c r="BA86" s="1"/>
  <c r="BA24"/>
  <c r="BA34" s="1"/>
  <c r="E19" i="30"/>
  <c r="U9" i="10"/>
  <c r="AP9" i="11" s="1"/>
  <c r="AL22"/>
  <c r="AQ84" i="10"/>
  <c r="AQ86" s="1"/>
  <c r="L39"/>
  <c r="L49" s="1"/>
  <c r="S12" i="2"/>
  <c r="V12"/>
  <c r="AO38" i="10"/>
  <c r="E10" i="30"/>
  <c r="BA38" i="10"/>
  <c r="X38"/>
  <c r="AY8"/>
  <c r="AV22"/>
  <c r="V24"/>
  <c r="B86"/>
  <c r="E7" i="30"/>
  <c r="C37" i="10"/>
  <c r="C9"/>
  <c r="J7"/>
  <c r="W7"/>
  <c r="B33" i="2"/>
  <c r="I86" i="10"/>
  <c r="S17" i="2"/>
  <c r="V17"/>
  <c r="BD8" i="10"/>
  <c r="E11" i="30"/>
  <c r="AK22" i="11"/>
  <c r="F86" i="10"/>
  <c r="J22" i="11"/>
  <c r="J84" i="10"/>
  <c r="BD22"/>
  <c r="C86"/>
  <c r="L34"/>
  <c r="AJ22" i="11"/>
  <c r="AO24" i="10"/>
  <c r="B22" i="11"/>
  <c r="I22"/>
  <c r="F22"/>
  <c r="AM7"/>
  <c r="AR37" i="10"/>
  <c r="AR9"/>
  <c r="AR19" s="1"/>
  <c r="V38"/>
  <c r="U38" s="1"/>
  <c r="AV8"/>
  <c r="C14" i="2"/>
  <c r="D33"/>
  <c r="K22" i="11"/>
  <c r="K84" i="10"/>
  <c r="C58" i="11" s="1"/>
  <c r="B13" i="30"/>
  <c r="E6"/>
  <c r="E8"/>
  <c r="H37" i="10"/>
  <c r="AB7"/>
  <c r="M49"/>
  <c r="G86"/>
  <c r="W24"/>
  <c r="S9" i="2"/>
  <c r="V9"/>
  <c r="D86" i="10"/>
  <c r="Z38"/>
  <c r="AX8"/>
  <c r="Y38"/>
  <c r="AW8"/>
  <c r="G37"/>
  <c r="AA7"/>
  <c r="AN38"/>
  <c r="B34"/>
  <c r="B81"/>
  <c r="H86"/>
  <c r="S16" i="2"/>
  <c r="V16"/>
  <c r="D37" i="10"/>
  <c r="AQ7"/>
  <c r="BB7"/>
  <c r="X7"/>
  <c r="B7"/>
  <c r="H5" i="2"/>
  <c r="E17" i="30"/>
  <c r="W38" i="10"/>
  <c r="AD8"/>
  <c r="AE8" s="1"/>
  <c r="G34"/>
  <c r="J79"/>
  <c r="K79" s="1"/>
  <c r="C81"/>
  <c r="J81" s="1"/>
  <c r="E86"/>
  <c r="AN7" i="11"/>
  <c r="F37" i="10"/>
  <c r="AP7"/>
  <c r="Z7"/>
  <c r="D22" i="11"/>
  <c r="D32" i="2"/>
  <c r="H22" i="11"/>
  <c r="E22"/>
  <c r="G58" l="1"/>
  <c r="B58"/>
  <c r="E58"/>
  <c r="D58"/>
  <c r="F58"/>
  <c r="H58"/>
  <c r="AL69"/>
  <c r="AL71" s="1"/>
  <c r="AY4" i="10"/>
  <c r="AV4" s="1"/>
  <c r="B37"/>
  <c r="B9"/>
  <c r="V7"/>
  <c r="BA7"/>
  <c r="K7"/>
  <c r="AN7"/>
  <c r="BD84"/>
  <c r="BD86" s="1"/>
  <c r="AP37"/>
  <c r="AQ37"/>
  <c r="AO34"/>
  <c r="BD7"/>
  <c r="AI69" i="11"/>
  <c r="T14" i="2"/>
  <c r="T32" s="1"/>
  <c r="V5"/>
  <c r="AX7" i="10"/>
  <c r="BB37"/>
  <c r="BB9"/>
  <c r="J58" i="11"/>
  <c r="J86" i="10"/>
  <c r="W37"/>
  <c r="W9"/>
  <c r="AD7"/>
  <c r="AN34"/>
  <c r="T9"/>
  <c r="U9" i="11"/>
  <c r="AJ9" i="10"/>
  <c r="P9" i="11"/>
  <c r="O9"/>
  <c r="Q9"/>
  <c r="S9"/>
  <c r="N9"/>
  <c r="M9"/>
  <c r="L9" s="1"/>
  <c r="R9"/>
  <c r="K81" i="10"/>
  <c r="E13" i="30"/>
  <c r="L2" i="3"/>
  <c r="N5" i="2"/>
  <c r="AY7" i="10"/>
  <c r="K58" i="11"/>
  <c r="K86" i="10"/>
  <c r="C33" i="2"/>
  <c r="C32"/>
  <c r="B32" s="1"/>
  <c r="C39" i="10"/>
  <c r="J37"/>
  <c r="I58" i="11"/>
  <c r="AW7" i="10"/>
  <c r="AK7" i="11" l="1"/>
  <c r="AL7"/>
  <c r="W39" i="10"/>
  <c r="T9" i="11"/>
  <c r="BA37" i="10"/>
  <c r="BA9"/>
  <c r="V37"/>
  <c r="V9"/>
  <c r="AV7"/>
  <c r="AE7"/>
  <c r="B5" i="30"/>
  <c r="D13"/>
  <c r="AX9" i="10"/>
  <c r="K7" i="11"/>
  <c r="J7" s="1"/>
  <c r="E7"/>
  <c r="I7"/>
  <c r="C7"/>
  <c r="G7"/>
  <c r="D7"/>
  <c r="F7"/>
  <c r="H7"/>
  <c r="AJ7"/>
  <c r="B39" i="10"/>
  <c r="K37"/>
  <c r="J37" i="11" s="1"/>
  <c r="B7"/>
  <c r="AT4" s="1"/>
  <c r="AQ4" s="1"/>
  <c r="AL66"/>
  <c r="AI71"/>
  <c r="BD37" i="10"/>
  <c r="BD9"/>
  <c r="C49"/>
  <c r="V14" i="2"/>
  <c r="V33" s="1"/>
  <c r="T33"/>
  <c r="AI7" i="11"/>
  <c r="AN37" i="10"/>
  <c r="AN9"/>
  <c r="B19"/>
  <c r="AT7" i="11" l="1"/>
  <c r="AR7"/>
  <c r="AD7"/>
  <c r="AS7"/>
  <c r="AL37"/>
  <c r="AI37"/>
  <c r="AN39" i="10"/>
  <c r="V19"/>
  <c r="V32" i="2"/>
  <c r="K37" i="11"/>
  <c r="E37"/>
  <c r="D37"/>
  <c r="C37"/>
  <c r="G37"/>
  <c r="AJ37"/>
  <c r="F37"/>
  <c r="I37"/>
  <c r="H37"/>
  <c r="AN19" i="10"/>
  <c r="L27" i="15"/>
  <c r="B14" i="30"/>
  <c r="B32" s="1"/>
  <c r="E5"/>
  <c r="AQ7" i="11"/>
  <c r="AP7" s="1"/>
  <c r="AV37" i="10"/>
  <c r="AV9"/>
  <c r="AV19" s="1"/>
  <c r="BA39"/>
  <c r="BA49" s="1"/>
  <c r="AK37" i="11"/>
  <c r="V39" i="10"/>
  <c r="B49"/>
  <c r="C90" s="1"/>
  <c r="AX19"/>
  <c r="AE7" i="11"/>
  <c r="Y7"/>
  <c r="Z7"/>
  <c r="W7"/>
  <c r="X7"/>
  <c r="AA7"/>
  <c r="AB7"/>
  <c r="AC7"/>
  <c r="B37"/>
  <c r="V7"/>
  <c r="AN49" i="10" l="1"/>
  <c r="E14" i="30"/>
  <c r="E32" s="1"/>
  <c r="D14" l="1"/>
  <c r="D32" l="1"/>
  <c r="AE33" i="18" l="1"/>
  <c r="AD33" s="1"/>
  <c r="AE32"/>
  <c r="AD32" s="1"/>
  <c r="AE31"/>
  <c r="AD31" s="1"/>
  <c r="J27" i="1"/>
  <c r="AE30" i="18"/>
  <c r="AD30" s="1"/>
  <c r="AE29"/>
  <c r="AD29" s="1"/>
  <c r="AE27"/>
  <c r="AD27" s="1"/>
  <c r="AE26"/>
  <c r="AD26" s="1"/>
  <c r="G26" i="1" l="1"/>
  <c r="G25"/>
  <c r="J24"/>
  <c r="G29"/>
  <c r="J29"/>
  <c r="G24"/>
  <c r="J26"/>
  <c r="F27"/>
  <c r="P27" i="18"/>
  <c r="S27"/>
  <c r="L27"/>
  <c r="T27"/>
  <c r="Q27"/>
  <c r="M27"/>
  <c r="N27"/>
  <c r="G29"/>
  <c r="F29"/>
  <c r="Q32"/>
  <c r="L32"/>
  <c r="P32"/>
  <c r="S32"/>
  <c r="T32"/>
  <c r="N32"/>
  <c r="M32"/>
  <c r="AR32"/>
  <c r="AQ32"/>
  <c r="AT32"/>
  <c r="AT26"/>
  <c r="AR26"/>
  <c r="AQ26"/>
  <c r="F28"/>
  <c r="G28"/>
  <c r="AH28"/>
  <c r="N29"/>
  <c r="Q29"/>
  <c r="L29"/>
  <c r="T29"/>
  <c r="S29"/>
  <c r="M29"/>
  <c r="P29"/>
  <c r="M31"/>
  <c r="S31"/>
  <c r="N31"/>
  <c r="P31"/>
  <c r="L31"/>
  <c r="T31"/>
  <c r="Q31"/>
  <c r="AT31"/>
  <c r="AR31"/>
  <c r="AQ31"/>
  <c r="E25" i="1"/>
  <c r="E27"/>
  <c r="G23"/>
  <c r="E24"/>
  <c r="F25"/>
  <c r="F28"/>
  <c r="F30" i="18"/>
  <c r="AH30"/>
  <c r="AF30" s="1"/>
  <c r="G30"/>
  <c r="AR30"/>
  <c r="AT30"/>
  <c r="AQ30"/>
  <c r="F33"/>
  <c r="G33"/>
  <c r="AQ33"/>
  <c r="AT33"/>
  <c r="AR33"/>
  <c r="F23" i="1"/>
  <c r="E26"/>
  <c r="G28"/>
  <c r="E29"/>
  <c r="AE28" i="18"/>
  <c r="AD28"/>
  <c r="AT29"/>
  <c r="AQ29"/>
  <c r="AR29"/>
  <c r="F31"/>
  <c r="G31"/>
  <c r="L28"/>
  <c r="S28"/>
  <c r="N28"/>
  <c r="T28"/>
  <c r="M28"/>
  <c r="P28"/>
  <c r="Q28"/>
  <c r="AQ28"/>
  <c r="AR28"/>
  <c r="F27"/>
  <c r="G27"/>
  <c r="AR27"/>
  <c r="AT27"/>
  <c r="AQ27"/>
  <c r="S30"/>
  <c r="Q30"/>
  <c r="P30"/>
  <c r="N30"/>
  <c r="M30"/>
  <c r="L30"/>
  <c r="T30"/>
  <c r="G32"/>
  <c r="F32"/>
  <c r="M33"/>
  <c r="P33"/>
  <c r="N33"/>
  <c r="Q33"/>
  <c r="L33"/>
  <c r="S33"/>
  <c r="T33"/>
  <c r="J23" i="1"/>
  <c r="E23"/>
  <c r="F24"/>
  <c r="J25"/>
  <c r="F26"/>
  <c r="G27"/>
  <c r="E28"/>
  <c r="J28"/>
  <c r="F29"/>
  <c r="AE25" i="18"/>
  <c r="AD25" s="1"/>
  <c r="AE24"/>
  <c r="AD24" s="1"/>
  <c r="H27" l="1"/>
  <c r="H32"/>
  <c r="O30"/>
  <c r="AS27"/>
  <c r="O29"/>
  <c r="O31"/>
  <c r="W27"/>
  <c r="U28"/>
  <c r="J21" i="1"/>
  <c r="O28" i="18"/>
  <c r="O32"/>
  <c r="H29"/>
  <c r="F21" i="1"/>
  <c r="F22"/>
  <c r="AS31" i="18"/>
  <c r="T24"/>
  <c r="S24"/>
  <c r="M24"/>
  <c r="N24"/>
  <c r="L24"/>
  <c r="P24"/>
  <c r="Q24"/>
  <c r="Q26"/>
  <c r="N26"/>
  <c r="P26"/>
  <c r="M26"/>
  <c r="L26"/>
  <c r="T26"/>
  <c r="S26"/>
  <c r="G22" i="1"/>
  <c r="J22"/>
  <c r="AQ23" i="18"/>
  <c r="AR23"/>
  <c r="F25"/>
  <c r="G25"/>
  <c r="AT25"/>
  <c r="AQ25"/>
  <c r="AR25"/>
  <c r="H24" i="30"/>
  <c r="G24"/>
  <c r="R27" i="7"/>
  <c r="B27"/>
  <c r="Z27"/>
  <c r="I27"/>
  <c r="O27"/>
  <c r="N27"/>
  <c r="AC27"/>
  <c r="X27"/>
  <c r="W27"/>
  <c r="F27"/>
  <c r="E27"/>
  <c r="C27"/>
  <c r="Q27"/>
  <c r="H27"/>
  <c r="AD27"/>
  <c r="AA27"/>
  <c r="G26" i="3"/>
  <c r="D26"/>
  <c r="C26"/>
  <c r="E26"/>
  <c r="I26"/>
  <c r="B26"/>
  <c r="F24" i="30"/>
  <c r="I24"/>
  <c r="H23" i="1"/>
  <c r="G30" i="30"/>
  <c r="H30"/>
  <c r="R33" i="7"/>
  <c r="AC33"/>
  <c r="AA33"/>
  <c r="AD33"/>
  <c r="E33"/>
  <c r="C33"/>
  <c r="H33"/>
  <c r="I33"/>
  <c r="N33"/>
  <c r="O33"/>
  <c r="W33"/>
  <c r="B33"/>
  <c r="Q33"/>
  <c r="X33"/>
  <c r="F33"/>
  <c r="Z33"/>
  <c r="D32" i="3"/>
  <c r="G32"/>
  <c r="E32"/>
  <c r="B32"/>
  <c r="I32"/>
  <c r="C32"/>
  <c r="F30" i="30"/>
  <c r="I30"/>
  <c r="H29" i="1"/>
  <c r="R31" i="18"/>
  <c r="U31"/>
  <c r="R29"/>
  <c r="U29"/>
  <c r="R32"/>
  <c r="U32"/>
  <c r="G20" i="1"/>
  <c r="E21"/>
  <c r="R28" i="18"/>
  <c r="H31"/>
  <c r="W29"/>
  <c r="H28"/>
  <c r="AS32"/>
  <c r="V28"/>
  <c r="N25"/>
  <c r="L25"/>
  <c r="T25"/>
  <c r="P25"/>
  <c r="Q25"/>
  <c r="S25"/>
  <c r="M25"/>
  <c r="G29" i="30"/>
  <c r="H29"/>
  <c r="R32" i="7"/>
  <c r="W32"/>
  <c r="AA32"/>
  <c r="Q32"/>
  <c r="X32"/>
  <c r="B32"/>
  <c r="Z32"/>
  <c r="AB32" s="1"/>
  <c r="C32"/>
  <c r="I32"/>
  <c r="O32"/>
  <c r="N32"/>
  <c r="AC32"/>
  <c r="H32"/>
  <c r="AD32"/>
  <c r="F32"/>
  <c r="E32"/>
  <c r="D31" i="3"/>
  <c r="G31"/>
  <c r="E31"/>
  <c r="I31"/>
  <c r="C31"/>
  <c r="B31"/>
  <c r="F29" i="30"/>
  <c r="I29"/>
  <c r="H28" i="1"/>
  <c r="G27" i="30"/>
  <c r="H27"/>
  <c r="R30" i="7"/>
  <c r="H30"/>
  <c r="X30"/>
  <c r="E30"/>
  <c r="AD30"/>
  <c r="Q30"/>
  <c r="F30"/>
  <c r="AA30"/>
  <c r="O30"/>
  <c r="W30"/>
  <c r="I30"/>
  <c r="C30"/>
  <c r="AC30"/>
  <c r="B30"/>
  <c r="N30"/>
  <c r="Z30"/>
  <c r="G29" i="3"/>
  <c r="I29"/>
  <c r="D29"/>
  <c r="C29"/>
  <c r="B29"/>
  <c r="E29"/>
  <c r="F27" i="30"/>
  <c r="I27"/>
  <c r="H26" i="1"/>
  <c r="H25" i="30"/>
  <c r="G25"/>
  <c r="R28" i="7"/>
  <c r="B28"/>
  <c r="Z28"/>
  <c r="N28"/>
  <c r="AC28"/>
  <c r="W28"/>
  <c r="E28"/>
  <c r="H28"/>
  <c r="AD28"/>
  <c r="C28"/>
  <c r="F28"/>
  <c r="Q28"/>
  <c r="AA28"/>
  <c r="I28"/>
  <c r="X28"/>
  <c r="O28"/>
  <c r="C27" i="3"/>
  <c r="B27"/>
  <c r="E27"/>
  <c r="I27"/>
  <c r="D27"/>
  <c r="G27"/>
  <c r="F25" i="30"/>
  <c r="I25"/>
  <c r="H24" i="1"/>
  <c r="H26" i="30"/>
  <c r="G26"/>
  <c r="R29" i="7"/>
  <c r="E29"/>
  <c r="AC29"/>
  <c r="H29"/>
  <c r="O29"/>
  <c r="W29"/>
  <c r="F29"/>
  <c r="Z29"/>
  <c r="X29"/>
  <c r="I29"/>
  <c r="N29"/>
  <c r="AD29"/>
  <c r="AA29"/>
  <c r="Q29"/>
  <c r="C29"/>
  <c r="B29"/>
  <c r="D28" i="3"/>
  <c r="C28"/>
  <c r="B28"/>
  <c r="I28"/>
  <c r="G28"/>
  <c r="E28"/>
  <c r="F26" i="30"/>
  <c r="I26"/>
  <c r="H25" i="1"/>
  <c r="F20"/>
  <c r="J20"/>
  <c r="O33" i="18"/>
  <c r="W28"/>
  <c r="AS29"/>
  <c r="H30"/>
  <c r="W31"/>
  <c r="AS26"/>
  <c r="R30"/>
  <c r="U30"/>
  <c r="V27"/>
  <c r="AE23"/>
  <c r="AD23"/>
  <c r="G24"/>
  <c r="F24"/>
  <c r="AR24"/>
  <c r="AT24"/>
  <c r="AQ24"/>
  <c r="G26"/>
  <c r="F26"/>
  <c r="R33"/>
  <c r="U33"/>
  <c r="G28" i="30"/>
  <c r="H28"/>
  <c r="R31" i="7"/>
  <c r="AD31"/>
  <c r="E31"/>
  <c r="F31"/>
  <c r="W31"/>
  <c r="N31"/>
  <c r="O31"/>
  <c r="I31"/>
  <c r="Q31"/>
  <c r="B31"/>
  <c r="AC31"/>
  <c r="H31"/>
  <c r="AA31"/>
  <c r="X31"/>
  <c r="C31"/>
  <c r="Z31"/>
  <c r="B30" i="3"/>
  <c r="I30"/>
  <c r="E30"/>
  <c r="G30"/>
  <c r="C30"/>
  <c r="D30"/>
  <c r="F28" i="30"/>
  <c r="I28"/>
  <c r="H27" i="1"/>
  <c r="R27" i="18"/>
  <c r="U27"/>
  <c r="W33"/>
  <c r="E20" i="1"/>
  <c r="G21"/>
  <c r="E22"/>
  <c r="W30" i="18"/>
  <c r="AS33"/>
  <c r="H33"/>
  <c r="AS30"/>
  <c r="AF28"/>
  <c r="W32"/>
  <c r="O27"/>
  <c r="AE22"/>
  <c r="AD22" s="1"/>
  <c r="AJ30" i="7" l="1"/>
  <c r="L32"/>
  <c r="AB31"/>
  <c r="S33"/>
  <c r="AG29"/>
  <c r="AG27"/>
  <c r="L27"/>
  <c r="H26" i="18"/>
  <c r="J17" i="1"/>
  <c r="H25" i="18"/>
  <c r="O24"/>
  <c r="J16" i="1"/>
  <c r="L33" i="7"/>
  <c r="U28"/>
  <c r="AJ28"/>
  <c r="F17" i="1"/>
  <c r="H24" i="18"/>
  <c r="S29" i="7"/>
  <c r="F19" i="1"/>
  <c r="F27" i="3"/>
  <c r="L27" s="1"/>
  <c r="F29"/>
  <c r="L29" s="1"/>
  <c r="F31"/>
  <c r="L31" s="1"/>
  <c r="AG32" i="7"/>
  <c r="O25" i="18"/>
  <c r="S27" i="7"/>
  <c r="O26" i="18"/>
  <c r="AG31" i="7"/>
  <c r="AJ32"/>
  <c r="AE20" i="18"/>
  <c r="AD20"/>
  <c r="P22"/>
  <c r="L22"/>
  <c r="N22"/>
  <c r="M22"/>
  <c r="Q22"/>
  <c r="S22"/>
  <c r="T22"/>
  <c r="AE31" i="7"/>
  <c r="V31" i="18"/>
  <c r="F28" i="3"/>
  <c r="L28" s="1"/>
  <c r="P29" i="7"/>
  <c r="T29"/>
  <c r="K28"/>
  <c r="G28"/>
  <c r="AE28"/>
  <c r="AE32"/>
  <c r="S21" i="18"/>
  <c r="Q21"/>
  <c r="T21"/>
  <c r="N21"/>
  <c r="M21"/>
  <c r="P21"/>
  <c r="L21"/>
  <c r="AQ21"/>
  <c r="AR21"/>
  <c r="F23"/>
  <c r="AH23"/>
  <c r="AF23" s="1"/>
  <c r="G23"/>
  <c r="V30"/>
  <c r="AE29" i="7"/>
  <c r="Y28"/>
  <c r="AB28"/>
  <c r="AB30"/>
  <c r="AE30"/>
  <c r="K30"/>
  <c r="G30"/>
  <c r="D32"/>
  <c r="AF32"/>
  <c r="Y32"/>
  <c r="AF33"/>
  <c r="D33"/>
  <c r="K33"/>
  <c r="G33"/>
  <c r="AB33"/>
  <c r="AE33"/>
  <c r="K27"/>
  <c r="G27"/>
  <c r="Y27"/>
  <c r="P27"/>
  <c r="T27"/>
  <c r="R24" i="18"/>
  <c r="U24"/>
  <c r="G18" i="1"/>
  <c r="E19"/>
  <c r="F30" i="3"/>
  <c r="L30" s="1"/>
  <c r="S31" i="7"/>
  <c r="AB29"/>
  <c r="U29"/>
  <c r="AG28"/>
  <c r="S30"/>
  <c r="S32"/>
  <c r="AG33"/>
  <c r="AS25" i="18"/>
  <c r="T31" i="7"/>
  <c r="P31"/>
  <c r="K29"/>
  <c r="G29"/>
  <c r="H29" i="3"/>
  <c r="H31"/>
  <c r="K32" i="7"/>
  <c r="M32" s="1"/>
  <c r="G32"/>
  <c r="G22" i="30"/>
  <c r="H22"/>
  <c r="R25" i="7"/>
  <c r="I25"/>
  <c r="H25"/>
  <c r="C25"/>
  <c r="X25"/>
  <c r="N25"/>
  <c r="Z25"/>
  <c r="Q25"/>
  <c r="B25"/>
  <c r="E25"/>
  <c r="O25"/>
  <c r="AD25"/>
  <c r="F25"/>
  <c r="AA25"/>
  <c r="W25"/>
  <c r="AC25"/>
  <c r="I24" i="3"/>
  <c r="D24"/>
  <c r="C24"/>
  <c r="B24"/>
  <c r="E24"/>
  <c r="G24"/>
  <c r="F22" i="30"/>
  <c r="I22"/>
  <c r="H21" i="1"/>
  <c r="AF27" i="7"/>
  <c r="D27"/>
  <c r="AR20" i="18"/>
  <c r="AQ20"/>
  <c r="V32"/>
  <c r="V33"/>
  <c r="AI31" i="7"/>
  <c r="J31"/>
  <c r="AF31"/>
  <c r="D31"/>
  <c r="AF29"/>
  <c r="D29"/>
  <c r="Y29"/>
  <c r="P30"/>
  <c r="T30"/>
  <c r="AI32"/>
  <c r="AK32" s="1"/>
  <c r="J32"/>
  <c r="AI33"/>
  <c r="J33"/>
  <c r="F26" i="3"/>
  <c r="L26" s="1"/>
  <c r="AI27" i="7"/>
  <c r="J27"/>
  <c r="AB27"/>
  <c r="AE27"/>
  <c r="E17" i="1"/>
  <c r="U30" i="7"/>
  <c r="W25" i="18"/>
  <c r="W26"/>
  <c r="AH21"/>
  <c r="G21"/>
  <c r="F21"/>
  <c r="P33" i="7"/>
  <c r="T33"/>
  <c r="M23" i="18"/>
  <c r="N23"/>
  <c r="Q23"/>
  <c r="L23"/>
  <c r="T23"/>
  <c r="S23"/>
  <c r="P23"/>
  <c r="R23" s="1"/>
  <c r="J19" i="1"/>
  <c r="N20" i="18"/>
  <c r="Q20"/>
  <c r="L20"/>
  <c r="T20"/>
  <c r="M20"/>
  <c r="O20" s="1"/>
  <c r="S20"/>
  <c r="P20"/>
  <c r="AD21"/>
  <c r="AE21"/>
  <c r="F22"/>
  <c r="G22"/>
  <c r="AT22"/>
  <c r="AR22"/>
  <c r="AQ22"/>
  <c r="H23" i="30"/>
  <c r="G23"/>
  <c r="R26" i="7"/>
  <c r="W26"/>
  <c r="B26"/>
  <c r="E26"/>
  <c r="H26"/>
  <c r="AD26"/>
  <c r="C26"/>
  <c r="F26"/>
  <c r="Z26"/>
  <c r="Q26"/>
  <c r="AA26"/>
  <c r="I26"/>
  <c r="X26"/>
  <c r="O26"/>
  <c r="N26"/>
  <c r="AC26"/>
  <c r="I25" i="3"/>
  <c r="C25"/>
  <c r="D25"/>
  <c r="E25"/>
  <c r="B25"/>
  <c r="G25"/>
  <c r="F23" i="30"/>
  <c r="I23"/>
  <c r="H22" i="1"/>
  <c r="H21" i="30"/>
  <c r="G21"/>
  <c r="R24" i="7"/>
  <c r="H24"/>
  <c r="AA24"/>
  <c r="Z24"/>
  <c r="N24"/>
  <c r="AC24"/>
  <c r="AD24"/>
  <c r="O24"/>
  <c r="E24"/>
  <c r="B24"/>
  <c r="W24"/>
  <c r="F24"/>
  <c r="Q24"/>
  <c r="X24"/>
  <c r="C24"/>
  <c r="I24"/>
  <c r="E23" i="3"/>
  <c r="D23"/>
  <c r="G23"/>
  <c r="I23"/>
  <c r="C23"/>
  <c r="B23"/>
  <c r="F21" i="30"/>
  <c r="I21"/>
  <c r="H20" i="1"/>
  <c r="Y31" i="7"/>
  <c r="K31"/>
  <c r="G31"/>
  <c r="X27" i="18"/>
  <c r="AI29" i="7"/>
  <c r="J29"/>
  <c r="AI28"/>
  <c r="J28"/>
  <c r="T28"/>
  <c r="P28"/>
  <c r="D28"/>
  <c r="AF28"/>
  <c r="AF30"/>
  <c r="D30"/>
  <c r="Y30"/>
  <c r="AI30"/>
  <c r="J30"/>
  <c r="P32"/>
  <c r="T32"/>
  <c r="R25" i="18"/>
  <c r="U25"/>
  <c r="X28"/>
  <c r="V29"/>
  <c r="F32" i="3"/>
  <c r="L32" s="1"/>
  <c r="Y33" i="7"/>
  <c r="R26" i="18"/>
  <c r="U26"/>
  <c r="F18" i="1"/>
  <c r="J18"/>
  <c r="G17"/>
  <c r="E18"/>
  <c r="G19"/>
  <c r="AJ31" i="7"/>
  <c r="L31"/>
  <c r="AS24" i="18"/>
  <c r="AJ29" i="7"/>
  <c r="L29"/>
  <c r="S28"/>
  <c r="L28"/>
  <c r="AG30"/>
  <c r="L30"/>
  <c r="AJ33"/>
  <c r="U27"/>
  <c r="AJ27"/>
  <c r="W24" i="18"/>
  <c r="G16" i="1"/>
  <c r="J15"/>
  <c r="R21" i="18" l="1"/>
  <c r="AM30" i="7"/>
  <c r="M30"/>
  <c r="AM29"/>
  <c r="M27"/>
  <c r="V29"/>
  <c r="V30"/>
  <c r="AM27"/>
  <c r="U25"/>
  <c r="AG24"/>
  <c r="H22" i="18"/>
  <c r="M31" i="7"/>
  <c r="AJ24"/>
  <c r="S24"/>
  <c r="AK30"/>
  <c r="L26"/>
  <c r="M33"/>
  <c r="F15" i="1"/>
  <c r="AM31" i="7"/>
  <c r="H27" i="3"/>
  <c r="M28" i="7"/>
  <c r="V28"/>
  <c r="V27"/>
  <c r="H23" i="18"/>
  <c r="O23"/>
  <c r="AL28" i="7"/>
  <c r="AK28" s="1"/>
  <c r="AJ25"/>
  <c r="M29"/>
  <c r="W22" i="18"/>
  <c r="AM32" i="7"/>
  <c r="G19" i="30"/>
  <c r="H19"/>
  <c r="R22" i="7"/>
  <c r="O22"/>
  <c r="F22"/>
  <c r="W22"/>
  <c r="Q22"/>
  <c r="X22"/>
  <c r="C22"/>
  <c r="AC22"/>
  <c r="E22"/>
  <c r="AD22"/>
  <c r="AA22"/>
  <c r="Z22"/>
  <c r="B22"/>
  <c r="I22"/>
  <c r="N22"/>
  <c r="H22"/>
  <c r="G21" i="3"/>
  <c r="I21"/>
  <c r="B21"/>
  <c r="D21"/>
  <c r="C21"/>
  <c r="E21"/>
  <c r="F19" i="30"/>
  <c r="I19"/>
  <c r="H18" i="1"/>
  <c r="X29" i="18"/>
  <c r="AI24" i="7"/>
  <c r="J24"/>
  <c r="K26"/>
  <c r="G26"/>
  <c r="K25"/>
  <c r="G25"/>
  <c r="V22" i="18"/>
  <c r="AQ19"/>
  <c r="AR19"/>
  <c r="P24" i="7"/>
  <c r="T24"/>
  <c r="F25" i="3"/>
  <c r="L25" s="1"/>
  <c r="AB26" i="7"/>
  <c r="AE26"/>
  <c r="V23" i="18"/>
  <c r="H18" i="30"/>
  <c r="G18"/>
  <c r="R21" i="7"/>
  <c r="O21"/>
  <c r="N21"/>
  <c r="Z21"/>
  <c r="Q21"/>
  <c r="AD21"/>
  <c r="C21"/>
  <c r="AA21"/>
  <c r="B21"/>
  <c r="AC21"/>
  <c r="F21"/>
  <c r="I21"/>
  <c r="X21"/>
  <c r="H21"/>
  <c r="W21"/>
  <c r="E21"/>
  <c r="D20" i="3"/>
  <c r="I20"/>
  <c r="E20"/>
  <c r="B20"/>
  <c r="G20"/>
  <c r="C20"/>
  <c r="H17" i="1"/>
  <c r="Y25" i="7"/>
  <c r="P25"/>
  <c r="S25"/>
  <c r="G20" i="30"/>
  <c r="H20"/>
  <c r="R23" i="7"/>
  <c r="AD23"/>
  <c r="C23"/>
  <c r="AA23"/>
  <c r="O23"/>
  <c r="H23"/>
  <c r="X23"/>
  <c r="B23"/>
  <c r="E23"/>
  <c r="F23"/>
  <c r="I23"/>
  <c r="Q23"/>
  <c r="W23"/>
  <c r="Z23"/>
  <c r="AC23"/>
  <c r="N23"/>
  <c r="G22" i="3"/>
  <c r="E22"/>
  <c r="C22"/>
  <c r="B22"/>
  <c r="I22"/>
  <c r="D22"/>
  <c r="I20" i="30"/>
  <c r="F20"/>
  <c r="H19" i="1"/>
  <c r="AH32" i="7"/>
  <c r="AL32"/>
  <c r="V21" i="18"/>
  <c r="AG26" i="7"/>
  <c r="W20" i="18"/>
  <c r="AF21"/>
  <c r="AG25" i="7"/>
  <c r="O22" i="18"/>
  <c r="Y24" i="7"/>
  <c r="M26"/>
  <c r="T26"/>
  <c r="P26"/>
  <c r="D26"/>
  <c r="AF26"/>
  <c r="V26" i="18"/>
  <c r="AL29" i="7"/>
  <c r="AH29"/>
  <c r="X32" i="18"/>
  <c r="H32" i="3"/>
  <c r="AH30" i="7"/>
  <c r="AL30"/>
  <c r="D24"/>
  <c r="AF24"/>
  <c r="K24"/>
  <c r="G24"/>
  <c r="AE24"/>
  <c r="V25" i="18"/>
  <c r="H26" i="3"/>
  <c r="X33" i="18"/>
  <c r="AL27" i="7"/>
  <c r="AH27"/>
  <c r="AB25"/>
  <c r="AE25"/>
  <c r="AF25"/>
  <c r="D25"/>
  <c r="T25"/>
  <c r="H30" i="3"/>
  <c r="AL33" i="7"/>
  <c r="AH33"/>
  <c r="X31" i="18"/>
  <c r="E15" i="1"/>
  <c r="L24" i="7"/>
  <c r="U24"/>
  <c r="AJ26"/>
  <c r="U20" i="18"/>
  <c r="AK33" i="7"/>
  <c r="AK31"/>
  <c r="W21" i="18"/>
  <c r="AL31" i="7"/>
  <c r="AH31"/>
  <c r="X30" i="18"/>
  <c r="H28" i="3"/>
  <c r="G19" i="18"/>
  <c r="F19"/>
  <c r="AH19"/>
  <c r="V24"/>
  <c r="N19"/>
  <c r="S19"/>
  <c r="M19"/>
  <c r="P19"/>
  <c r="Q19"/>
  <c r="L19"/>
  <c r="T19"/>
  <c r="AE19"/>
  <c r="AD19"/>
  <c r="G20"/>
  <c r="F20"/>
  <c r="AH20"/>
  <c r="AF20" s="1"/>
  <c r="F16" i="1"/>
  <c r="E16"/>
  <c r="F23" i="3"/>
  <c r="L23" s="1"/>
  <c r="AI26" i="7"/>
  <c r="J26"/>
  <c r="Y26"/>
  <c r="V20" i="18"/>
  <c r="F24" i="3"/>
  <c r="L24" s="1"/>
  <c r="AI25" i="7"/>
  <c r="J25"/>
  <c r="R22" i="18"/>
  <c r="U22"/>
  <c r="AK27" i="7"/>
  <c r="G15" i="1"/>
  <c r="AH28" i="7"/>
  <c r="AK29"/>
  <c r="AB24"/>
  <c r="S26"/>
  <c r="AS22" i="18"/>
  <c r="R20"/>
  <c r="U23"/>
  <c r="W23"/>
  <c r="H21"/>
  <c r="L25" i="7"/>
  <c r="AM33"/>
  <c r="O21" i="18"/>
  <c r="U21"/>
  <c r="AN30" i="7" l="1"/>
  <c r="M25"/>
  <c r="AJ21"/>
  <c r="U21"/>
  <c r="AM24"/>
  <c r="AM25"/>
  <c r="AN29"/>
  <c r="H20" i="18"/>
  <c r="AB23" i="7"/>
  <c r="AJ22"/>
  <c r="AG22"/>
  <c r="AN31"/>
  <c r="AN27"/>
  <c r="AK25"/>
  <c r="AK26"/>
  <c r="AN32"/>
  <c r="AF19" i="18"/>
  <c r="V25" i="7"/>
  <c r="V24"/>
  <c r="M24"/>
  <c r="AG23"/>
  <c r="H17" i="30"/>
  <c r="G17"/>
  <c r="R20" i="7"/>
  <c r="AC20"/>
  <c r="AD20"/>
  <c r="Z20"/>
  <c r="I20"/>
  <c r="Q20"/>
  <c r="B20"/>
  <c r="E20"/>
  <c r="N20"/>
  <c r="H20"/>
  <c r="C20"/>
  <c r="O20"/>
  <c r="W20"/>
  <c r="F20"/>
  <c r="X20"/>
  <c r="AA20"/>
  <c r="I19" i="3"/>
  <c r="B19"/>
  <c r="D19"/>
  <c r="C19"/>
  <c r="G19"/>
  <c r="E19"/>
  <c r="F17" i="30"/>
  <c r="H16" i="1"/>
  <c r="X25" i="18"/>
  <c r="AE23" i="7"/>
  <c r="F21" i="3"/>
  <c r="L21" s="1"/>
  <c r="X20" i="18"/>
  <c r="H23" i="3"/>
  <c r="X24" i="18"/>
  <c r="AL26" i="7"/>
  <c r="AH26"/>
  <c r="X21" i="18"/>
  <c r="Y23" i="7"/>
  <c r="K21"/>
  <c r="G21"/>
  <c r="X23" i="18"/>
  <c r="H25" i="3"/>
  <c r="AI22" i="7"/>
  <c r="J22"/>
  <c r="AE22"/>
  <c r="O19" i="18"/>
  <c r="S23" i="7"/>
  <c r="U23"/>
  <c r="AB21"/>
  <c r="AB22"/>
  <c r="AL25"/>
  <c r="AH25"/>
  <c r="AI21"/>
  <c r="J21"/>
  <c r="G16" i="30"/>
  <c r="H16"/>
  <c r="R19" i="7"/>
  <c r="W19"/>
  <c r="Q19"/>
  <c r="H19"/>
  <c r="AD19"/>
  <c r="B19"/>
  <c r="C19"/>
  <c r="F19"/>
  <c r="I19"/>
  <c r="AJ19" s="1"/>
  <c r="O19"/>
  <c r="E19"/>
  <c r="AA19"/>
  <c r="N19"/>
  <c r="AC19"/>
  <c r="X19"/>
  <c r="Z19"/>
  <c r="G18" i="3"/>
  <c r="E18"/>
  <c r="C18"/>
  <c r="B18"/>
  <c r="I18"/>
  <c r="D18"/>
  <c r="F16" i="30"/>
  <c r="I16"/>
  <c r="H15" i="1"/>
  <c r="X26" i="18"/>
  <c r="D23" i="7"/>
  <c r="AF23"/>
  <c r="AF21"/>
  <c r="D21"/>
  <c r="AF22"/>
  <c r="D22"/>
  <c r="K22"/>
  <c r="G22"/>
  <c r="W19" i="18"/>
  <c r="R19"/>
  <c r="H19"/>
  <c r="AM26" i="7"/>
  <c r="F20" i="3"/>
  <c r="L20" s="1"/>
  <c r="S21" i="7"/>
  <c r="L22"/>
  <c r="AE21"/>
  <c r="H24" i="3"/>
  <c r="V19" i="18"/>
  <c r="AH24" i="7"/>
  <c r="AL24"/>
  <c r="P23"/>
  <c r="T23"/>
  <c r="K23"/>
  <c r="G23"/>
  <c r="AI23"/>
  <c r="J23"/>
  <c r="Y21"/>
  <c r="P21"/>
  <c r="T21"/>
  <c r="X22" i="18"/>
  <c r="T22" i="7"/>
  <c r="P22"/>
  <c r="Y22"/>
  <c r="U19" i="18"/>
  <c r="AN33" i="7"/>
  <c r="F22" i="3"/>
  <c r="L22" s="1"/>
  <c r="AJ23" i="7"/>
  <c r="L23"/>
  <c r="L21"/>
  <c r="M21" s="1"/>
  <c r="AG21"/>
  <c r="AK24"/>
  <c r="S22"/>
  <c r="U22"/>
  <c r="U20" l="1"/>
  <c r="U19"/>
  <c r="AM22"/>
  <c r="M22"/>
  <c r="L20"/>
  <c r="V21"/>
  <c r="V23"/>
  <c r="AG19"/>
  <c r="AJ20"/>
  <c r="L19"/>
  <c r="AK22"/>
  <c r="S20"/>
  <c r="V22"/>
  <c r="M23"/>
  <c r="AH23"/>
  <c r="AL22"/>
  <c r="AN22" s="1"/>
  <c r="AH22"/>
  <c r="AF19"/>
  <c r="D19"/>
  <c r="P20"/>
  <c r="T20"/>
  <c r="AF20"/>
  <c r="D20"/>
  <c r="Y20"/>
  <c r="AB20"/>
  <c r="S19"/>
  <c r="AN25"/>
  <c r="H20" i="3"/>
  <c r="H22"/>
  <c r="AE19" i="7"/>
  <c r="J20"/>
  <c r="AI20"/>
  <c r="F18" i="3"/>
  <c r="L18" s="1"/>
  <c r="F19"/>
  <c r="L19" s="1"/>
  <c r="AL21" i="7"/>
  <c r="AH21"/>
  <c r="H21" i="3"/>
  <c r="K20" i="7"/>
  <c r="G20"/>
  <c r="X19" i="18"/>
  <c r="Y19" i="7"/>
  <c r="AB19"/>
  <c r="T19"/>
  <c r="P19"/>
  <c r="K19"/>
  <c r="G19"/>
  <c r="AI19"/>
  <c r="J19"/>
  <c r="AE20"/>
  <c r="AG20"/>
  <c r="AL23"/>
  <c r="AN24"/>
  <c r="AN26"/>
  <c r="AE13" i="18"/>
  <c r="AD13" s="1"/>
  <c r="M20" i="7" l="1"/>
  <c r="V20"/>
  <c r="M19"/>
  <c r="V19"/>
  <c r="H18" i="3"/>
  <c r="J11" i="1"/>
  <c r="AK21" i="7"/>
  <c r="AH20"/>
  <c r="AH19"/>
  <c r="AT13" i="18"/>
  <c r="AQ13"/>
  <c r="AR13"/>
  <c r="L13"/>
  <c r="M13"/>
  <c r="T13"/>
  <c r="N13"/>
  <c r="S13"/>
  <c r="P13"/>
  <c r="Q13"/>
  <c r="AL20" i="7"/>
  <c r="H19" i="3"/>
  <c r="AK23" i="7"/>
  <c r="AL19"/>
  <c r="G11" i="1"/>
  <c r="AE12" i="18"/>
  <c r="AD12" s="1"/>
  <c r="AE11"/>
  <c r="AD11" s="1"/>
  <c r="AE10"/>
  <c r="AD10" s="1"/>
  <c r="G7" i="1"/>
  <c r="AE8" i="18"/>
  <c r="AD8" s="1"/>
  <c r="G6" i="1"/>
  <c r="F5"/>
  <c r="Q37"/>
  <c r="F6" l="1"/>
  <c r="J10"/>
  <c r="G4"/>
  <c r="J6"/>
  <c r="G8"/>
  <c r="G9"/>
  <c r="G5"/>
  <c r="F9"/>
  <c r="J9"/>
  <c r="F10"/>
  <c r="J7"/>
  <c r="J4"/>
  <c r="F8"/>
  <c r="AD6" i="18"/>
  <c r="AE6"/>
  <c r="N37" i="1"/>
  <c r="AM7" i="18"/>
  <c r="AO7"/>
  <c r="AR7"/>
  <c r="AT7"/>
  <c r="AN7"/>
  <c r="AQ7"/>
  <c r="AV7"/>
  <c r="AU7"/>
  <c r="S39" i="1"/>
  <c r="S12"/>
  <c r="AD9" i="18"/>
  <c r="AE9"/>
  <c r="N40" i="1"/>
  <c r="C6" i="18"/>
  <c r="F6"/>
  <c r="AH6"/>
  <c r="D6"/>
  <c r="G6"/>
  <c r="B6"/>
  <c r="C37" i="1"/>
  <c r="B45"/>
  <c r="B39"/>
  <c r="B12"/>
  <c r="T7" i="18"/>
  <c r="S7"/>
  <c r="N7"/>
  <c r="L7"/>
  <c r="M7"/>
  <c r="P7"/>
  <c r="Q7"/>
  <c r="D45" i="1"/>
  <c r="D39"/>
  <c r="D12"/>
  <c r="D50" s="1"/>
  <c r="Q39"/>
  <c r="Q12"/>
  <c r="G9" i="18"/>
  <c r="F9"/>
  <c r="C40" i="1"/>
  <c r="M10" i="18"/>
  <c r="L10"/>
  <c r="T10"/>
  <c r="N10"/>
  <c r="S10"/>
  <c r="Q10"/>
  <c r="P10"/>
  <c r="G12"/>
  <c r="F12"/>
  <c r="AR12"/>
  <c r="AT12"/>
  <c r="AQ12"/>
  <c r="E5" i="1"/>
  <c r="E8"/>
  <c r="E4"/>
  <c r="E7"/>
  <c r="E10"/>
  <c r="W13" i="18"/>
  <c r="AS13"/>
  <c r="G7"/>
  <c r="D7"/>
  <c r="AH7"/>
  <c r="F7"/>
  <c r="C7"/>
  <c r="B7"/>
  <c r="C45" i="1"/>
  <c r="C39"/>
  <c r="C12"/>
  <c r="I39"/>
  <c r="I12"/>
  <c r="I13" s="1"/>
  <c r="G10" i="18"/>
  <c r="F10"/>
  <c r="AQ10"/>
  <c r="AT10"/>
  <c r="AR10"/>
  <c r="B37" i="1"/>
  <c r="L6" i="18"/>
  <c r="P6"/>
  <c r="T6"/>
  <c r="N6"/>
  <c r="Q6"/>
  <c r="M6"/>
  <c r="S6"/>
  <c r="D37" i="1"/>
  <c r="D13"/>
  <c r="D31" s="1"/>
  <c r="I37"/>
  <c r="AT6" i="18"/>
  <c r="AR6"/>
  <c r="AN6"/>
  <c r="AO6"/>
  <c r="AQ6"/>
  <c r="AV6"/>
  <c r="AM6"/>
  <c r="AU6"/>
  <c r="S37" i="1"/>
  <c r="AD7" i="18"/>
  <c r="AE7"/>
  <c r="N39" i="1"/>
  <c r="N12"/>
  <c r="AE14" i="18" s="1"/>
  <c r="AD14" s="1"/>
  <c r="AF14" s="1"/>
  <c r="G8"/>
  <c r="F8"/>
  <c r="C46" i="1"/>
  <c r="N9" i="18"/>
  <c r="Q9"/>
  <c r="T9"/>
  <c r="P9"/>
  <c r="L9"/>
  <c r="M9"/>
  <c r="S9"/>
  <c r="D40" i="1"/>
  <c r="AT9" i="18"/>
  <c r="AR9"/>
  <c r="AQ9"/>
  <c r="S40" i="1"/>
  <c r="F11" i="18"/>
  <c r="G11"/>
  <c r="N12"/>
  <c r="L12"/>
  <c r="S12"/>
  <c r="Q12"/>
  <c r="M12"/>
  <c r="O12" s="1"/>
  <c r="T12"/>
  <c r="P12"/>
  <c r="V13"/>
  <c r="E6" i="1"/>
  <c r="I40"/>
  <c r="U13" i="18"/>
  <c r="P8"/>
  <c r="M8"/>
  <c r="L8"/>
  <c r="T8"/>
  <c r="S8"/>
  <c r="N8"/>
  <c r="Q8"/>
  <c r="D46" i="1"/>
  <c r="AQ8" i="18"/>
  <c r="AT8"/>
  <c r="AR8"/>
  <c r="S11"/>
  <c r="L11"/>
  <c r="T11"/>
  <c r="Q11"/>
  <c r="M11"/>
  <c r="P11"/>
  <c r="N11"/>
  <c r="AQ11"/>
  <c r="AT11"/>
  <c r="AR11"/>
  <c r="G13"/>
  <c r="F13"/>
  <c r="E11" i="1"/>
  <c r="F11"/>
  <c r="AK19" i="7"/>
  <c r="AK20"/>
  <c r="F4" i="1"/>
  <c r="J5"/>
  <c r="F7"/>
  <c r="Q40"/>
  <c r="J8"/>
  <c r="G10"/>
  <c r="R13" i="18"/>
  <c r="O13"/>
  <c r="U57" i="12" l="1"/>
  <c r="U59"/>
  <c r="U58"/>
  <c r="O59"/>
  <c r="O58"/>
  <c r="O57"/>
  <c r="Q58"/>
  <c r="Q57"/>
  <c r="Q59"/>
  <c r="E7" i="18"/>
  <c r="O9"/>
  <c r="H8"/>
  <c r="AS12"/>
  <c r="H9"/>
  <c r="I32" i="1"/>
  <c r="I31"/>
  <c r="W10" i="18"/>
  <c r="O7"/>
  <c r="AE16"/>
  <c r="O11"/>
  <c r="W8"/>
  <c r="O8"/>
  <c r="AS11"/>
  <c r="W11"/>
  <c r="AS8"/>
  <c r="H10"/>
  <c r="C13" i="1"/>
  <c r="V8" i="18"/>
  <c r="R7"/>
  <c r="U7"/>
  <c r="E6"/>
  <c r="AQ14"/>
  <c r="AQ17" s="1"/>
  <c r="AR14"/>
  <c r="AR17" s="1"/>
  <c r="H7" i="30"/>
  <c r="G7"/>
  <c r="D57" i="12"/>
  <c r="D58"/>
  <c r="U18"/>
  <c r="U17"/>
  <c r="U16"/>
  <c r="U19"/>
  <c r="U15"/>
  <c r="U13"/>
  <c r="D61"/>
  <c r="D62"/>
  <c r="U33"/>
  <c r="U36"/>
  <c r="U32"/>
  <c r="U38"/>
  <c r="U35"/>
  <c r="U34"/>
  <c r="U37"/>
  <c r="U50"/>
  <c r="R8" i="7"/>
  <c r="I8"/>
  <c r="H8"/>
  <c r="AD8"/>
  <c r="C8"/>
  <c r="N8"/>
  <c r="AC8"/>
  <c r="B8"/>
  <c r="Z8"/>
  <c r="AA8"/>
  <c r="F8"/>
  <c r="E8"/>
  <c r="X8"/>
  <c r="O8"/>
  <c r="Q8"/>
  <c r="W8"/>
  <c r="C7" i="3"/>
  <c r="E7"/>
  <c r="I7"/>
  <c r="D7"/>
  <c r="B7"/>
  <c r="G7"/>
  <c r="J7"/>
  <c r="U27" i="12"/>
  <c r="U9"/>
  <c r="F7" i="30"/>
  <c r="I7"/>
  <c r="U8" i="12"/>
  <c r="U46"/>
  <c r="H6" i="1"/>
  <c r="R9" i="18"/>
  <c r="U9"/>
  <c r="W6"/>
  <c r="E45" i="1"/>
  <c r="F45"/>
  <c r="AW6" i="18"/>
  <c r="I7"/>
  <c r="AJ7" s="1"/>
  <c r="AI7"/>
  <c r="H5" i="30"/>
  <c r="G5"/>
  <c r="B58" i="12"/>
  <c r="B57"/>
  <c r="O17"/>
  <c r="O14"/>
  <c r="O16"/>
  <c r="O19"/>
  <c r="O13"/>
  <c r="O15"/>
  <c r="O18"/>
  <c r="B62"/>
  <c r="B61"/>
  <c r="O37"/>
  <c r="O32"/>
  <c r="O34"/>
  <c r="O35"/>
  <c r="O38"/>
  <c r="O36"/>
  <c r="O33"/>
  <c r="R6" i="7"/>
  <c r="AA6"/>
  <c r="E6"/>
  <c r="AD6"/>
  <c r="W6"/>
  <c r="F6"/>
  <c r="AC6"/>
  <c r="X6"/>
  <c r="Z6"/>
  <c r="H6"/>
  <c r="O6"/>
  <c r="C6"/>
  <c r="B6"/>
  <c r="N6"/>
  <c r="Q6"/>
  <c r="I6"/>
  <c r="G5" i="3"/>
  <c r="J5"/>
  <c r="E5"/>
  <c r="I5"/>
  <c r="B5"/>
  <c r="D5"/>
  <c r="C5"/>
  <c r="O9" i="12"/>
  <c r="O27"/>
  <c r="O8"/>
  <c r="O46"/>
  <c r="F5" i="30"/>
  <c r="I5"/>
  <c r="H4" i="1"/>
  <c r="H9" i="30"/>
  <c r="G9"/>
  <c r="F58" i="12"/>
  <c r="F57"/>
  <c r="Q15"/>
  <c r="Q18"/>
  <c r="Q16"/>
  <c r="Q17"/>
  <c r="Q14"/>
  <c r="Q19"/>
  <c r="Q13"/>
  <c r="F61"/>
  <c r="F62"/>
  <c r="Q36"/>
  <c r="Q38"/>
  <c r="Q37"/>
  <c r="Q34"/>
  <c r="Q32"/>
  <c r="Q33"/>
  <c r="Q35"/>
  <c r="R10" i="7"/>
  <c r="I10"/>
  <c r="AC10"/>
  <c r="AD10"/>
  <c r="W10"/>
  <c r="H10"/>
  <c r="C10"/>
  <c r="B10"/>
  <c r="Z10"/>
  <c r="E10"/>
  <c r="Q10"/>
  <c r="X10"/>
  <c r="AA10"/>
  <c r="N10"/>
  <c r="O10"/>
  <c r="F10"/>
  <c r="J9" i="3"/>
  <c r="D9"/>
  <c r="E9"/>
  <c r="C9"/>
  <c r="G9"/>
  <c r="M9" s="1"/>
  <c r="B9"/>
  <c r="I9"/>
  <c r="F9" i="30"/>
  <c r="Q27" i="12"/>
  <c r="Q9"/>
  <c r="Q8"/>
  <c r="I9" i="30"/>
  <c r="Q46" i="12"/>
  <c r="H8" i="1"/>
  <c r="R10" i="18"/>
  <c r="U10"/>
  <c r="J45" i="1"/>
  <c r="G45"/>
  <c r="E37"/>
  <c r="F37"/>
  <c r="L4" i="18"/>
  <c r="F4" s="1"/>
  <c r="I6"/>
  <c r="AI6"/>
  <c r="H6"/>
  <c r="AP7"/>
  <c r="R12"/>
  <c r="U12"/>
  <c r="H11"/>
  <c r="AS9"/>
  <c r="AS10"/>
  <c r="J7"/>
  <c r="O10"/>
  <c r="W7"/>
  <c r="R11"/>
  <c r="U11"/>
  <c r="J40" i="1"/>
  <c r="J37"/>
  <c r="G37"/>
  <c r="G6" i="30"/>
  <c r="H6"/>
  <c r="C57" i="12"/>
  <c r="C58"/>
  <c r="C62"/>
  <c r="C61"/>
  <c r="R7" i="7"/>
  <c r="W7"/>
  <c r="O7"/>
  <c r="AC7"/>
  <c r="B7"/>
  <c r="N7"/>
  <c r="X7"/>
  <c r="AA7"/>
  <c r="E7"/>
  <c r="I7"/>
  <c r="H7"/>
  <c r="Z7"/>
  <c r="AB7" s="1"/>
  <c r="C7"/>
  <c r="F7"/>
  <c r="Q7"/>
  <c r="AD7"/>
  <c r="D6" i="3"/>
  <c r="I6"/>
  <c r="E6"/>
  <c r="B6"/>
  <c r="C6"/>
  <c r="J6"/>
  <c r="G6"/>
  <c r="F6" i="30"/>
  <c r="I6"/>
  <c r="H5" i="1"/>
  <c r="V11" i="18"/>
  <c r="B46" i="1"/>
  <c r="F46" s="1"/>
  <c r="E46"/>
  <c r="AS6" i="18"/>
  <c r="S15"/>
  <c r="P15"/>
  <c r="T15"/>
  <c r="Q15"/>
  <c r="N15"/>
  <c r="M15"/>
  <c r="L15"/>
  <c r="D32" i="1"/>
  <c r="J13"/>
  <c r="V6" i="18"/>
  <c r="E39" i="1"/>
  <c r="H39" s="1"/>
  <c r="F39"/>
  <c r="H8" i="30"/>
  <c r="G8"/>
  <c r="E58" i="12"/>
  <c r="E57"/>
  <c r="E61"/>
  <c r="E62"/>
  <c r="R9" i="7"/>
  <c r="O9"/>
  <c r="I9"/>
  <c r="AD9"/>
  <c r="AA9"/>
  <c r="B9"/>
  <c r="AC9"/>
  <c r="N9"/>
  <c r="X9"/>
  <c r="W9"/>
  <c r="Q9"/>
  <c r="H9"/>
  <c r="Z9"/>
  <c r="E9"/>
  <c r="F9"/>
  <c r="C9"/>
  <c r="E8" i="3"/>
  <c r="B8"/>
  <c r="C8"/>
  <c r="D8"/>
  <c r="G8"/>
  <c r="I8"/>
  <c r="J8"/>
  <c r="F8" i="30"/>
  <c r="I8"/>
  <c r="H7" i="1"/>
  <c r="J39"/>
  <c r="G39"/>
  <c r="AF7" i="18"/>
  <c r="AS7"/>
  <c r="N13" i="1"/>
  <c r="J46"/>
  <c r="V12" i="18"/>
  <c r="AP6"/>
  <c r="U6"/>
  <c r="V10"/>
  <c r="B40" i="1"/>
  <c r="F40" s="1"/>
  <c r="E40"/>
  <c r="H40" s="1"/>
  <c r="G12" i="30"/>
  <c r="H12"/>
  <c r="I58" i="12"/>
  <c r="I57"/>
  <c r="I62"/>
  <c r="I61"/>
  <c r="R13" i="7"/>
  <c r="E13"/>
  <c r="F13"/>
  <c r="X13"/>
  <c r="AA13"/>
  <c r="N13"/>
  <c r="Q13"/>
  <c r="O13"/>
  <c r="AC13"/>
  <c r="I13"/>
  <c r="Z13"/>
  <c r="H13"/>
  <c r="AD13"/>
  <c r="B13"/>
  <c r="W13"/>
  <c r="C13"/>
  <c r="I12" i="3"/>
  <c r="D12"/>
  <c r="J12"/>
  <c r="B12"/>
  <c r="G12"/>
  <c r="M12" s="1"/>
  <c r="E12"/>
  <c r="C12"/>
  <c r="F12" i="30"/>
  <c r="I12"/>
  <c r="H11" i="1"/>
  <c r="R8" i="18"/>
  <c r="U8"/>
  <c r="X13"/>
  <c r="O6"/>
  <c r="Y6"/>
  <c r="R6"/>
  <c r="G14"/>
  <c r="G17" s="1"/>
  <c r="AH14"/>
  <c r="AH16" s="1"/>
  <c r="F14"/>
  <c r="F17" s="1"/>
  <c r="F12" i="1"/>
  <c r="H11" i="30"/>
  <c r="G11"/>
  <c r="H57" i="12"/>
  <c r="H58"/>
  <c r="H62"/>
  <c r="H61"/>
  <c r="R12" i="7"/>
  <c r="O12"/>
  <c r="B12"/>
  <c r="Z12"/>
  <c r="Q12"/>
  <c r="C12"/>
  <c r="I12"/>
  <c r="H12"/>
  <c r="AD12"/>
  <c r="E12"/>
  <c r="X12"/>
  <c r="AA12"/>
  <c r="F12"/>
  <c r="W12"/>
  <c r="N12"/>
  <c r="AC12"/>
  <c r="D11" i="3"/>
  <c r="B11"/>
  <c r="C11"/>
  <c r="E11"/>
  <c r="I11"/>
  <c r="J11"/>
  <c r="G11"/>
  <c r="F11" i="30"/>
  <c r="I11"/>
  <c r="H10" i="1"/>
  <c r="T14" i="18"/>
  <c r="T17" s="1"/>
  <c r="S14"/>
  <c r="N14"/>
  <c r="N16" s="1"/>
  <c r="P14"/>
  <c r="L14"/>
  <c r="L17" s="1"/>
  <c r="Q14"/>
  <c r="Q17" s="1"/>
  <c r="M14"/>
  <c r="O14" s="1"/>
  <c r="J12" i="1"/>
  <c r="G12"/>
  <c r="J6" i="18"/>
  <c r="AD16"/>
  <c r="AF6"/>
  <c r="H13"/>
  <c r="W12"/>
  <c r="W9"/>
  <c r="S13" i="1"/>
  <c r="H37"/>
  <c r="H7" i="18"/>
  <c r="H12"/>
  <c r="AR16" l="1"/>
  <c r="M5" i="3"/>
  <c r="U8" i="7"/>
  <c r="AB13"/>
  <c r="M11" i="3"/>
  <c r="M6"/>
  <c r="M8"/>
  <c r="M7"/>
  <c r="Y13" i="7"/>
  <c r="E63" i="12"/>
  <c r="AJ13" i="7"/>
  <c r="AB9"/>
  <c r="AB10"/>
  <c r="U13"/>
  <c r="AG9"/>
  <c r="Y9"/>
  <c r="U14" i="18"/>
  <c r="U16" s="1"/>
  <c r="AJ12" i="7"/>
  <c r="U12"/>
  <c r="D63" i="12"/>
  <c r="AF16" i="18"/>
  <c r="AG13" i="7"/>
  <c r="I52" i="12"/>
  <c r="K7" i="18"/>
  <c r="AK7" s="1"/>
  <c r="AH17"/>
  <c r="L16"/>
  <c r="G40" i="1"/>
  <c r="F12" i="3"/>
  <c r="L12" s="1"/>
  <c r="L9" i="7"/>
  <c r="R15" i="18"/>
  <c r="AQ16"/>
  <c r="U10" i="12"/>
  <c r="F7" i="3"/>
  <c r="S8" i="7"/>
  <c r="AG8"/>
  <c r="S12"/>
  <c r="H52" i="12"/>
  <c r="L12" i="7"/>
  <c r="AB12"/>
  <c r="H65" i="12"/>
  <c r="M17" i="18"/>
  <c r="F8" i="3"/>
  <c r="U9" i="7"/>
  <c r="O15" i="18"/>
  <c r="X10"/>
  <c r="K6" i="7"/>
  <c r="G6"/>
  <c r="AC37" i="12"/>
  <c r="J8" i="7"/>
  <c r="AI8"/>
  <c r="V9" i="18"/>
  <c r="O16"/>
  <c r="O17"/>
  <c r="X12"/>
  <c r="F6" i="3"/>
  <c r="L6" s="1"/>
  <c r="K7" i="7"/>
  <c r="G7"/>
  <c r="P7"/>
  <c r="T7"/>
  <c r="V7" i="18"/>
  <c r="AA7"/>
  <c r="K9" i="3"/>
  <c r="F5"/>
  <c r="AI6" i="7"/>
  <c r="J6"/>
  <c r="AE6"/>
  <c r="B66" i="12"/>
  <c r="B59"/>
  <c r="AA6" i="18"/>
  <c r="Z6" s="1"/>
  <c r="K7" i="3"/>
  <c r="Y8" i="7"/>
  <c r="K8"/>
  <c r="G8"/>
  <c r="AF8"/>
  <c r="D8"/>
  <c r="AS14" i="18"/>
  <c r="AS16" s="1"/>
  <c r="G16"/>
  <c r="W14"/>
  <c r="W16" s="1"/>
  <c r="K11" i="3"/>
  <c r="Y12" i="7"/>
  <c r="K12" i="3"/>
  <c r="S17" i="18"/>
  <c r="G46" i="1"/>
  <c r="D9" i="7"/>
  <c r="AJ9"/>
  <c r="L7"/>
  <c r="AG7"/>
  <c r="C65" i="12"/>
  <c r="AG10" i="7"/>
  <c r="F63" i="12"/>
  <c r="F65"/>
  <c r="AJ8" i="7"/>
  <c r="T13"/>
  <c r="P13"/>
  <c r="K13"/>
  <c r="G13"/>
  <c r="D7"/>
  <c r="AF7"/>
  <c r="AJ6" i="18"/>
  <c r="K6"/>
  <c r="K10" i="7"/>
  <c r="G10"/>
  <c r="F66" i="12"/>
  <c r="F59"/>
  <c r="E59" s="1"/>
  <c r="AJ6" i="7"/>
  <c r="K12"/>
  <c r="G12"/>
  <c r="I59" i="12"/>
  <c r="I66"/>
  <c r="K8" i="3"/>
  <c r="G9" i="7"/>
  <c r="K9"/>
  <c r="T9"/>
  <c r="P9"/>
  <c r="AF9"/>
  <c r="X6" i="18"/>
  <c r="V15"/>
  <c r="X11"/>
  <c r="K6" i="3"/>
  <c r="Y7" i="7"/>
  <c r="C66" i="12"/>
  <c r="C59"/>
  <c r="F9" i="3"/>
  <c r="L9" s="1"/>
  <c r="AF6" i="7"/>
  <c r="D6"/>
  <c r="U6"/>
  <c r="T8"/>
  <c r="P8"/>
  <c r="X8" i="18"/>
  <c r="B13" i="1"/>
  <c r="F13" s="1"/>
  <c r="F15" i="18"/>
  <c r="G15"/>
  <c r="C32" i="1"/>
  <c r="C31"/>
  <c r="R14" i="18"/>
  <c r="R16" s="1"/>
  <c r="AG12" i="7"/>
  <c r="AM12" s="1"/>
  <c r="S16" i="18"/>
  <c r="E66" i="12"/>
  <c r="Q16" i="18"/>
  <c r="U15"/>
  <c r="S7" i="7"/>
  <c r="AJ7"/>
  <c r="C63" i="12"/>
  <c r="U10" i="7"/>
  <c r="AJ10"/>
  <c r="Q39" i="12"/>
  <c r="B63"/>
  <c r="B65"/>
  <c r="AB8" i="7"/>
  <c r="T16" i="18"/>
  <c r="AE12" i="7"/>
  <c r="AF12"/>
  <c r="D12"/>
  <c r="J13"/>
  <c r="AI13"/>
  <c r="AE13"/>
  <c r="AI9"/>
  <c r="J9"/>
  <c r="P10"/>
  <c r="T10"/>
  <c r="AF10"/>
  <c r="D10"/>
  <c r="S6"/>
  <c r="Y6"/>
  <c r="AB6"/>
  <c r="AC36" i="12"/>
  <c r="D66"/>
  <c r="D59"/>
  <c r="Q13" i="1"/>
  <c r="AQ15" i="18"/>
  <c r="AI12" i="7"/>
  <c r="J12"/>
  <c r="AF13"/>
  <c r="D13"/>
  <c r="P12"/>
  <c r="T12"/>
  <c r="H66" i="12"/>
  <c r="H59"/>
  <c r="AD15" i="18"/>
  <c r="AE15"/>
  <c r="AE9" i="7"/>
  <c r="J7"/>
  <c r="AI7"/>
  <c r="AE7"/>
  <c r="AI10"/>
  <c r="J10"/>
  <c r="Y10"/>
  <c r="AE10"/>
  <c r="P6"/>
  <c r="T6"/>
  <c r="AG6"/>
  <c r="L6"/>
  <c r="AC35" i="12"/>
  <c r="H45" i="1"/>
  <c r="AE8" i="7"/>
  <c r="H46" i="1"/>
  <c r="U39" i="12"/>
  <c r="F11" i="3"/>
  <c r="L11" s="1"/>
  <c r="H14" i="18"/>
  <c r="H17" s="1"/>
  <c r="P16"/>
  <c r="V14"/>
  <c r="H63" i="12"/>
  <c r="P17" i="18"/>
  <c r="M16"/>
  <c r="S13" i="7"/>
  <c r="L13"/>
  <c r="I63" i="12"/>
  <c r="I65"/>
  <c r="S9" i="7"/>
  <c r="E65" i="12"/>
  <c r="W15" i="18"/>
  <c r="U7" i="7"/>
  <c r="F16" i="18"/>
  <c r="L10" i="7"/>
  <c r="S10"/>
  <c r="Q20" i="12"/>
  <c r="O39"/>
  <c r="N17" i="18"/>
  <c r="L8" i="7"/>
  <c r="D65" i="12"/>
  <c r="AK9" i="7" l="1"/>
  <c r="AM9"/>
  <c r="AK7"/>
  <c r="H5" i="3"/>
  <c r="L5"/>
  <c r="H8"/>
  <c r="L8"/>
  <c r="H7"/>
  <c r="L7"/>
  <c r="N7" s="1"/>
  <c r="H12"/>
  <c r="V10" i="7"/>
  <c r="M9"/>
  <c r="AM8"/>
  <c r="AM13"/>
  <c r="U17" i="18"/>
  <c r="H67" i="12"/>
  <c r="F67"/>
  <c r="R17" i="18"/>
  <c r="AK12" i="7"/>
  <c r="H15" i="18"/>
  <c r="V12" i="7"/>
  <c r="V8"/>
  <c r="AS17" i="18"/>
  <c r="M12" i="7"/>
  <c r="M13"/>
  <c r="M8"/>
  <c r="M10"/>
  <c r="V7"/>
  <c r="V13"/>
  <c r="M7"/>
  <c r="C52" i="12"/>
  <c r="AK6" i="18"/>
  <c r="X9"/>
  <c r="B52" i="12"/>
  <c r="AL13" i="7"/>
  <c r="AH13"/>
  <c r="AH6"/>
  <c r="H6" i="3"/>
  <c r="N6"/>
  <c r="AK10" i="7"/>
  <c r="H16" i="18"/>
  <c r="E67" i="12"/>
  <c r="V9" i="7"/>
  <c r="I67" i="12"/>
  <c r="N8" i="3"/>
  <c r="B67" i="12"/>
  <c r="X14" i="18"/>
  <c r="X16" s="1"/>
  <c r="AC29" i="12"/>
  <c r="AB6" i="18"/>
  <c r="X7"/>
  <c r="AB7" s="1"/>
  <c r="Z7"/>
  <c r="AL10" i="7"/>
  <c r="AH10"/>
  <c r="X15" i="18"/>
  <c r="AH7" i="7"/>
  <c r="AL7"/>
  <c r="E52" i="12"/>
  <c r="AH8" i="7"/>
  <c r="AL8"/>
  <c r="M6"/>
  <c r="AK13"/>
  <c r="V17" i="18"/>
  <c r="AM7" i="7"/>
  <c r="V6"/>
  <c r="H11" i="3"/>
  <c r="N11"/>
  <c r="D52" i="12"/>
  <c r="F52"/>
  <c r="AL12" i="7"/>
  <c r="AH12"/>
  <c r="B32" i="1"/>
  <c r="B31"/>
  <c r="G13"/>
  <c r="H9" i="3"/>
  <c r="N9"/>
  <c r="AL9" i="7"/>
  <c r="AH9"/>
  <c r="AM10"/>
  <c r="D67" i="12"/>
  <c r="N12" i="3"/>
  <c r="C67" i="12"/>
  <c r="V16" i="18"/>
  <c r="W17"/>
  <c r="AK8" i="7"/>
  <c r="AN9" l="1"/>
  <c r="AN12"/>
  <c r="AN8"/>
  <c r="AN7"/>
  <c r="AN13"/>
  <c r="AQ6"/>
  <c r="AP6" s="1"/>
  <c r="AN10"/>
  <c r="AL6"/>
  <c r="K5" i="3"/>
  <c r="X17" i="18"/>
  <c r="AK6" i="7" l="1"/>
  <c r="E9" i="1" l="1"/>
  <c r="T16" i="12" s="1"/>
  <c r="H23" i="10"/>
  <c r="I23"/>
  <c r="O47" i="12"/>
  <c r="O28"/>
  <c r="T18"/>
  <c r="T19"/>
  <c r="R35"/>
  <c r="E13" i="2"/>
  <c r="J14"/>
  <c r="B8" i="17"/>
  <c r="B9"/>
  <c r="B9" i="18" s="1"/>
  <c r="B10" i="17"/>
  <c r="B11"/>
  <c r="B12"/>
  <c r="B13"/>
  <c r="C8"/>
  <c r="C9"/>
  <c r="C10"/>
  <c r="C10" i="18" s="1"/>
  <c r="C11" i="17"/>
  <c r="C12"/>
  <c r="C13"/>
  <c r="D8"/>
  <c r="D9"/>
  <c r="D10"/>
  <c r="D11"/>
  <c r="D12"/>
  <c r="D12" i="18" s="1"/>
  <c r="J12" s="1"/>
  <c r="AA12" s="1"/>
  <c r="D13" i="17"/>
  <c r="C8" i="18"/>
  <c r="D8"/>
  <c r="J8" s="1"/>
  <c r="AA8" s="1"/>
  <c r="O20" i="12"/>
  <c r="C12" i="18"/>
  <c r="B11"/>
  <c r="C11"/>
  <c r="D11"/>
  <c r="J11" s="1"/>
  <c r="AA11" s="1"/>
  <c r="B19" i="17"/>
  <c r="C19"/>
  <c r="D19"/>
  <c r="O10" i="12"/>
  <c r="B13" i="18"/>
  <c r="AD9" i="17"/>
  <c r="AD10"/>
  <c r="AD11"/>
  <c r="AD13"/>
  <c r="AM12"/>
  <c r="C43"/>
  <c r="D43"/>
  <c r="T41"/>
  <c r="J10"/>
  <c r="AK14"/>
  <c r="AT14" i="18" s="1"/>
  <c r="AN10"/>
  <c r="AN12"/>
  <c r="AO12"/>
  <c r="J8" i="17"/>
  <c r="J11"/>
  <c r="J12"/>
  <c r="AM19" i="7"/>
  <c r="AN19" s="1"/>
  <c r="AM20"/>
  <c r="AN20" s="1"/>
  <c r="J21" i="3"/>
  <c r="K21" s="1"/>
  <c r="AM23" i="7"/>
  <c r="AN23" s="1"/>
  <c r="J18" i="3"/>
  <c r="J20"/>
  <c r="M20" s="1"/>
  <c r="J19"/>
  <c r="M19" s="1"/>
  <c r="AM21" i="7"/>
  <c r="AN21" s="1"/>
  <c r="B17" i="17"/>
  <c r="B19" i="18"/>
  <c r="C17" i="17"/>
  <c r="D17"/>
  <c r="D19" i="18" s="1"/>
  <c r="J19" s="1"/>
  <c r="AA19" s="1"/>
  <c r="B24" i="17"/>
  <c r="B26" i="18" s="1"/>
  <c r="C24" i="17"/>
  <c r="C26" i="18" s="1"/>
  <c r="D24" i="17"/>
  <c r="B22"/>
  <c r="C22"/>
  <c r="C24" i="18" s="1"/>
  <c r="D22" i="17"/>
  <c r="B21" i="18"/>
  <c r="AI21" s="1"/>
  <c r="C21"/>
  <c r="B21" i="17"/>
  <c r="B23" i="18" s="1"/>
  <c r="AI23" s="1"/>
  <c r="C21" i="17"/>
  <c r="I21" s="1"/>
  <c r="D21"/>
  <c r="D23" i="18" s="1"/>
  <c r="J23" s="1"/>
  <c r="AA23" s="1"/>
  <c r="J24" i="3"/>
  <c r="K24" s="1"/>
  <c r="B18" i="17"/>
  <c r="C18"/>
  <c r="D18"/>
  <c r="D20" i="18" s="1"/>
  <c r="J20" s="1"/>
  <c r="AA20" s="1"/>
  <c r="B20" i="17"/>
  <c r="C20"/>
  <c r="D20"/>
  <c r="D22" i="18" s="1"/>
  <c r="J22" s="1"/>
  <c r="AA22" s="1"/>
  <c r="J23" i="3"/>
  <c r="J25"/>
  <c r="M25" s="1"/>
  <c r="B23" i="17"/>
  <c r="B25" i="18" s="1"/>
  <c r="C23" i="17"/>
  <c r="D23"/>
  <c r="D25" i="18" s="1"/>
  <c r="J25" s="1"/>
  <c r="AA25" s="1"/>
  <c r="J22" i="3"/>
  <c r="M22" s="1"/>
  <c r="J28"/>
  <c r="B28" i="17"/>
  <c r="B30" i="18" s="1"/>
  <c r="C28" i="17"/>
  <c r="D28"/>
  <c r="D30" i="18" s="1"/>
  <c r="J30" s="1"/>
  <c r="AA30" s="1"/>
  <c r="J26" i="3"/>
  <c r="B29" i="17"/>
  <c r="C29"/>
  <c r="D29"/>
  <c r="D31" i="18" s="1"/>
  <c r="J31" s="1"/>
  <c r="AA31" s="1"/>
  <c r="B31" i="17"/>
  <c r="C31"/>
  <c r="D31"/>
  <c r="D33" i="18" s="1"/>
  <c r="J33" s="1"/>
  <c r="AA33" s="1"/>
  <c r="B27" i="17"/>
  <c r="C27"/>
  <c r="C29" i="18" s="1"/>
  <c r="D27" i="17"/>
  <c r="D29" i="18" s="1"/>
  <c r="J32" i="3"/>
  <c r="M32" s="1"/>
  <c r="B30" i="17"/>
  <c r="C30"/>
  <c r="D30"/>
  <c r="J30" i="3"/>
  <c r="U33" i="7"/>
  <c r="V33" s="1"/>
  <c r="AO22" i="18"/>
  <c r="AM28" i="7"/>
  <c r="AN28" s="1"/>
  <c r="AO20" i="18"/>
  <c r="J29" i="3"/>
  <c r="M29" s="1"/>
  <c r="U26" i="7"/>
  <c r="V26" s="1"/>
  <c r="J27" i="3"/>
  <c r="J31"/>
  <c r="B26" i="17"/>
  <c r="B28" i="18" s="1"/>
  <c r="C26" i="17"/>
  <c r="C28" i="18" s="1"/>
  <c r="D26" i="17"/>
  <c r="D28" i="18" s="1"/>
  <c r="J28" s="1"/>
  <c r="AA28" s="1"/>
  <c r="B25" i="17"/>
  <c r="B27" i="18" s="1"/>
  <c r="C25" i="17"/>
  <c r="D25"/>
  <c r="D27" i="18" s="1"/>
  <c r="J27" s="1"/>
  <c r="AA27" s="1"/>
  <c r="AO23"/>
  <c r="U31" i="7"/>
  <c r="V31" s="1"/>
  <c r="AN24" i="18"/>
  <c r="U32" i="7"/>
  <c r="V32" s="1"/>
  <c r="AO25" i="18"/>
  <c r="AN26"/>
  <c r="AN32"/>
  <c r="AO29"/>
  <c r="AO33"/>
  <c r="AO30"/>
  <c r="AO31"/>
  <c r="AO27"/>
  <c r="N22" i="10"/>
  <c r="O22"/>
  <c r="P22"/>
  <c r="Q22"/>
  <c r="AA22" s="1"/>
  <c r="R22"/>
  <c r="S22"/>
  <c r="AV23"/>
  <c r="AV38" s="1"/>
  <c r="AV39" s="1"/>
  <c r="AT9"/>
  <c r="AO9" i="11" s="1"/>
  <c r="AW23" i="10"/>
  <c r="AW38" s="1"/>
  <c r="AB9"/>
  <c r="AB19" s="1"/>
  <c r="AC9"/>
  <c r="AM9" i="11"/>
  <c r="I9" i="10"/>
  <c r="H9"/>
  <c r="H19" s="1"/>
  <c r="E9"/>
  <c r="R14" i="2"/>
  <c r="M32"/>
  <c r="Q32"/>
  <c r="K14"/>
  <c r="F13"/>
  <c r="H13" s="1"/>
  <c r="N5" i="3"/>
  <c r="Q12" s="1"/>
  <c r="B10"/>
  <c r="I10"/>
  <c r="I8" i="17"/>
  <c r="K8" s="1"/>
  <c r="I9"/>
  <c r="I12"/>
  <c r="I13"/>
  <c r="AD19"/>
  <c r="AM18"/>
  <c r="J18"/>
  <c r="AM29"/>
  <c r="AV31" i="18" s="1"/>
  <c r="J29" i="17"/>
  <c r="I30"/>
  <c r="AD25"/>
  <c r="AM25"/>
  <c r="J25"/>
  <c r="AD17"/>
  <c r="J17"/>
  <c r="AD26"/>
  <c r="I26"/>
  <c r="J26"/>
  <c r="W41"/>
  <c r="X41" s="1"/>
  <c r="BD88" s="1"/>
  <c r="AD21"/>
  <c r="AM21"/>
  <c r="J21"/>
  <c r="AD23"/>
  <c r="AM23"/>
  <c r="I23"/>
  <c r="J23"/>
  <c r="AD24"/>
  <c r="AL24" s="1"/>
  <c r="I24"/>
  <c r="J24"/>
  <c r="J43"/>
  <c r="AD28"/>
  <c r="AM28"/>
  <c r="J28"/>
  <c r="AM31"/>
  <c r="I31"/>
  <c r="J31"/>
  <c r="AA11" i="7"/>
  <c r="N11"/>
  <c r="F11"/>
  <c r="AM27" i="17"/>
  <c r="AV29" i="18" s="1"/>
  <c r="J27" i="17"/>
  <c r="AM6" i="7"/>
  <c r="AN6" s="1"/>
  <c r="AM20" i="17"/>
  <c r="J20"/>
  <c r="E8"/>
  <c r="E10"/>
  <c r="E12"/>
  <c r="BE10"/>
  <c r="BE58" s="1"/>
  <c r="AG12"/>
  <c r="BE8"/>
  <c r="BE56" s="1"/>
  <c r="BE12"/>
  <c r="BE60" s="1"/>
  <c r="AJ56"/>
  <c r="G56"/>
  <c r="J56"/>
  <c r="BE11"/>
  <c r="BE59" s="1"/>
  <c r="H15"/>
  <c r="H34" s="1"/>
  <c r="BE27"/>
  <c r="BE78" s="1"/>
  <c r="BE13"/>
  <c r="BE61" s="1"/>
  <c r="BD15"/>
  <c r="BE19"/>
  <c r="BE70" s="1"/>
  <c r="E20"/>
  <c r="BE21"/>
  <c r="BE72" s="1"/>
  <c r="BE23"/>
  <c r="BE74" s="1"/>
  <c r="E24"/>
  <c r="BE25"/>
  <c r="BE76" s="1"/>
  <c r="E26"/>
  <c r="BD65"/>
  <c r="BE18"/>
  <c r="BE69" s="1"/>
  <c r="E19"/>
  <c r="BE17"/>
  <c r="BE68" s="1"/>
  <c r="E18"/>
  <c r="BE20"/>
  <c r="BE71" s="1"/>
  <c r="E21"/>
  <c r="BE22"/>
  <c r="BE73" s="1"/>
  <c r="BE24"/>
  <c r="BE75" s="1"/>
  <c r="BE26"/>
  <c r="BE77" s="1"/>
  <c r="E27"/>
  <c r="BE28"/>
  <c r="BE79" s="1"/>
  <c r="E29"/>
  <c r="B41"/>
  <c r="C41"/>
  <c r="I41" s="1"/>
  <c r="D41"/>
  <c r="R88"/>
  <c r="O88"/>
  <c r="BC88"/>
  <c r="Q88"/>
  <c r="N88"/>
  <c r="S88"/>
  <c r="P88"/>
  <c r="W88"/>
  <c r="Z22" i="10"/>
  <c r="Z37" s="1"/>
  <c r="AB22"/>
  <c r="AB37" s="1"/>
  <c r="BE31" i="17"/>
  <c r="BE82" s="1"/>
  <c r="BE30"/>
  <c r="BE81" s="1"/>
  <c r="E31"/>
  <c r="U41"/>
  <c r="U88" s="1"/>
  <c r="BE29"/>
  <c r="BE80" s="1"/>
  <c r="BE41"/>
  <c r="BE88" s="1"/>
  <c r="E39" i="10"/>
  <c r="N37"/>
  <c r="N39" s="1"/>
  <c r="N49" s="1"/>
  <c r="P37"/>
  <c r="R37"/>
  <c r="B56" i="17"/>
  <c r="R24" i="10"/>
  <c r="R34" s="1"/>
  <c r="P24"/>
  <c r="P34" s="1"/>
  <c r="AH8" i="18"/>
  <c r="AF8"/>
  <c r="AW7"/>
  <c r="AT22" i="10"/>
  <c r="AT37" s="1"/>
  <c r="C56" i="17"/>
  <c r="AH9" i="18"/>
  <c r="AV22"/>
  <c r="AU26"/>
  <c r="AM10"/>
  <c r="AH10"/>
  <c r="AH12"/>
  <c r="AF12"/>
  <c r="AV12"/>
  <c r="AM13"/>
  <c r="AH13"/>
  <c r="AI13" s="1"/>
  <c r="AT19"/>
  <c r="AS19"/>
  <c r="AV20"/>
  <c r="AV23"/>
  <c r="AH25"/>
  <c r="AV25"/>
  <c r="AH11"/>
  <c r="AI11" s="1"/>
  <c r="AH24"/>
  <c r="AF24"/>
  <c r="AM25"/>
  <c r="AF11"/>
  <c r="AF13"/>
  <c r="AM19"/>
  <c r="AT20"/>
  <c r="AS20"/>
  <c r="AH22"/>
  <c r="AF22"/>
  <c r="AT23"/>
  <c r="AS23"/>
  <c r="AM26"/>
  <c r="AH26"/>
  <c r="AH15"/>
  <c r="AF15"/>
  <c r="AM21"/>
  <c r="AF26"/>
  <c r="AF9"/>
  <c r="AM9"/>
  <c r="AF10"/>
  <c r="AM11"/>
  <c r="AK15" i="17"/>
  <c r="AT15" i="18" s="1"/>
  <c r="AR15"/>
  <c r="AS15" s="1"/>
  <c r="AI19"/>
  <c r="AT21"/>
  <c r="AS21"/>
  <c r="AM23"/>
  <c r="AF25"/>
  <c r="E43" i="17"/>
  <c r="AK44"/>
  <c r="AH27" i="18"/>
  <c r="AH32"/>
  <c r="AK43" i="17"/>
  <c r="BE43"/>
  <c r="AM27" i="18"/>
  <c r="AH29"/>
  <c r="E28"/>
  <c r="AV30"/>
  <c r="AF27"/>
  <c r="AF29"/>
  <c r="AH31"/>
  <c r="AH33"/>
  <c r="AM28"/>
  <c r="AI30"/>
  <c r="AM30"/>
  <c r="AF31"/>
  <c r="T88" i="17"/>
  <c r="AV27" i="18"/>
  <c r="AI28"/>
  <c r="AF33"/>
  <c r="AT28"/>
  <c r="AS28"/>
  <c r="AF32"/>
  <c r="AV33"/>
  <c r="A35"/>
  <c r="T46" i="12"/>
  <c r="R27"/>
  <c r="G62"/>
  <c r="I19" i="10"/>
  <c r="E19"/>
  <c r="C19"/>
  <c r="W19"/>
  <c r="AC19"/>
  <c r="E49"/>
  <c r="T50" i="12"/>
  <c r="G10" i="30"/>
  <c r="D33"/>
  <c r="I17"/>
  <c r="I10" l="1"/>
  <c r="G57" i="12"/>
  <c r="R46"/>
  <c r="B11" i="7"/>
  <c r="O11"/>
  <c r="AD11"/>
  <c r="C10" i="3"/>
  <c r="T47" i="12"/>
  <c r="P37"/>
  <c r="H9" i="1"/>
  <c r="P17" i="12"/>
  <c r="F10" i="30"/>
  <c r="G61" i="12"/>
  <c r="G63" s="1"/>
  <c r="T32"/>
  <c r="R13"/>
  <c r="Z11" i="7"/>
  <c r="R11"/>
  <c r="I11"/>
  <c r="Q11"/>
  <c r="S11" s="1"/>
  <c r="D10" i="3"/>
  <c r="G10"/>
  <c r="R14" i="12"/>
  <c r="H10" i="30"/>
  <c r="G58" i="12"/>
  <c r="P32"/>
  <c r="P27"/>
  <c r="R32"/>
  <c r="P46"/>
  <c r="T27"/>
  <c r="R8"/>
  <c r="AC11" i="7"/>
  <c r="AE11" s="1"/>
  <c r="C11"/>
  <c r="D11" s="1"/>
  <c r="W11"/>
  <c r="X11"/>
  <c r="E10" i="3"/>
  <c r="J10"/>
  <c r="P13" i="12"/>
  <c r="P8"/>
  <c r="T9"/>
  <c r="T11" i="7"/>
  <c r="M21" i="3"/>
  <c r="N21" s="1"/>
  <c r="M30"/>
  <c r="N30" s="1"/>
  <c r="M28"/>
  <c r="N28" s="1"/>
  <c r="M23"/>
  <c r="N23" s="1"/>
  <c r="M24"/>
  <c r="N24" s="1"/>
  <c r="M27"/>
  <c r="N27" s="1"/>
  <c r="M31"/>
  <c r="N31" s="1"/>
  <c r="K26"/>
  <c r="M26"/>
  <c r="K18"/>
  <c r="M18"/>
  <c r="R57" i="12"/>
  <c r="T59"/>
  <c r="T57"/>
  <c r="P58"/>
  <c r="P59"/>
  <c r="R59"/>
  <c r="R58"/>
  <c r="T58"/>
  <c r="P57"/>
  <c r="K30" i="3"/>
  <c r="AI27" i="18"/>
  <c r="AP12"/>
  <c r="I28"/>
  <c r="M88" i="17"/>
  <c r="V88"/>
  <c r="X88"/>
  <c r="L88"/>
  <c r="K23" i="3"/>
  <c r="K28"/>
  <c r="H24" i="10"/>
  <c r="H34" s="1"/>
  <c r="Z9"/>
  <c r="Z19" s="1"/>
  <c r="O29" i="12"/>
  <c r="O41" s="1"/>
  <c r="F9" i="10"/>
  <c r="F19" s="1"/>
  <c r="O37"/>
  <c r="I24"/>
  <c r="X9"/>
  <c r="X19" s="1"/>
  <c r="D39"/>
  <c r="D49" s="1"/>
  <c r="O24"/>
  <c r="O34" s="1"/>
  <c r="R39"/>
  <c r="R49" s="1"/>
  <c r="AC22"/>
  <c r="AC37" s="1"/>
  <c r="Y22"/>
  <c r="Y37" s="1"/>
  <c r="Y39" s="1"/>
  <c r="D9"/>
  <c r="D19" s="1"/>
  <c r="Q10" i="12"/>
  <c r="Q22" s="1"/>
  <c r="AT19" i="10"/>
  <c r="S37"/>
  <c r="O39"/>
  <c r="O49" s="1"/>
  <c r="AC38"/>
  <c r="AQ23"/>
  <c r="Z24"/>
  <c r="O22" i="12"/>
  <c r="J29" i="18"/>
  <c r="AA29" s="1"/>
  <c r="E29"/>
  <c r="AI26"/>
  <c r="H33" i="17"/>
  <c r="I11" i="18"/>
  <c r="AI9"/>
  <c r="AI25"/>
  <c r="K10" i="3"/>
  <c r="K27"/>
  <c r="I21" i="18"/>
  <c r="AJ21" s="1"/>
  <c r="AL17" i="17"/>
  <c r="I19"/>
  <c r="AM8"/>
  <c r="AF43"/>
  <c r="AO8" i="18"/>
  <c r="AF56" i="17"/>
  <c r="AM10"/>
  <c r="AV10" i="18" s="1"/>
  <c r="AO10"/>
  <c r="AP10" s="1"/>
  <c r="AG10" i="17"/>
  <c r="N18" i="3"/>
  <c r="AJ11" i="18"/>
  <c r="U11" i="7"/>
  <c r="B14" i="17"/>
  <c r="I10"/>
  <c r="C32" i="18"/>
  <c r="E12"/>
  <c r="P39" i="10"/>
  <c r="P49" s="1"/>
  <c r="AN28" i="18"/>
  <c r="AL10" i="17"/>
  <c r="D10" i="18"/>
  <c r="J10" s="1"/>
  <c r="AA10" s="1"/>
  <c r="AA37" i="10"/>
  <c r="G59" i="12"/>
  <c r="E11" i="18"/>
  <c r="Q24" i="10"/>
  <c r="Q34" s="1"/>
  <c r="G9"/>
  <c r="N26" i="3"/>
  <c r="H38" i="10"/>
  <c r="AS9"/>
  <c r="BB23"/>
  <c r="AP23"/>
  <c r="AP24" s="1"/>
  <c r="AP34" s="1"/>
  <c r="J23"/>
  <c r="BD23" s="1"/>
  <c r="G66" i="12"/>
  <c r="Q37" i="10"/>
  <c r="T37" s="1"/>
  <c r="U37" s="1"/>
  <c r="AS22"/>
  <c r="AS37" s="1"/>
  <c r="AV24"/>
  <c r="AM9" i="17"/>
  <c r="AO9" i="18"/>
  <c r="AU19"/>
  <c r="AR24" i="10"/>
  <c r="AR34" s="1"/>
  <c r="AR39"/>
  <c r="AR49" s="1"/>
  <c r="AU22"/>
  <c r="X22"/>
  <c r="T22"/>
  <c r="N24"/>
  <c r="N34" s="1"/>
  <c r="AD30" i="17"/>
  <c r="B32" i="18"/>
  <c r="N19" i="3"/>
  <c r="K19"/>
  <c r="AT16" i="18"/>
  <c r="AT17"/>
  <c r="AE41" i="17"/>
  <c r="AN21" i="18"/>
  <c r="AV8"/>
  <c r="AM56" i="17"/>
  <c r="AN8" i="18"/>
  <c r="AG8" i="17"/>
  <c r="AG56" s="1"/>
  <c r="AE43"/>
  <c r="AE56"/>
  <c r="J41"/>
  <c r="E41"/>
  <c r="L11" i="7"/>
  <c r="AG11"/>
  <c r="AL19" i="17"/>
  <c r="AU21" i="18" s="1"/>
  <c r="AD41" i="17"/>
  <c r="AH56"/>
  <c r="K56"/>
  <c r="I56"/>
  <c r="AI56"/>
  <c r="Z8"/>
  <c r="D56"/>
  <c r="H56"/>
  <c r="F56"/>
  <c r="R32" i="2"/>
  <c r="R33"/>
  <c r="S14"/>
  <c r="AN29" i="18"/>
  <c r="AP29" s="1"/>
  <c r="AG27" i="17"/>
  <c r="B29" i="18"/>
  <c r="AD27" i="17"/>
  <c r="I27"/>
  <c r="B33" i="18"/>
  <c r="AI33" s="1"/>
  <c r="AD31" i="17"/>
  <c r="B31" i="18"/>
  <c r="AI31" s="1"/>
  <c r="AD29" i="17"/>
  <c r="AM31" i="18" s="1"/>
  <c r="I29" i="17"/>
  <c r="AN19" i="18"/>
  <c r="AG17" i="17"/>
  <c r="E23"/>
  <c r="C25" i="18"/>
  <c r="E25" s="1"/>
  <c r="K11"/>
  <c r="Z11"/>
  <c r="O48" i="12"/>
  <c r="I34" i="10"/>
  <c r="E8" i="18"/>
  <c r="Z39" i="10"/>
  <c r="E56" i="17"/>
  <c r="K12"/>
  <c r="AG60" s="1"/>
  <c r="M33" i="2"/>
  <c r="N18"/>
  <c r="B18" i="30" s="1"/>
  <c r="AN25" i="18"/>
  <c r="AP25" s="1"/>
  <c r="AG23" i="17"/>
  <c r="K28" i="18"/>
  <c r="Z28"/>
  <c r="J30" i="17"/>
  <c r="E30"/>
  <c r="B22" i="18"/>
  <c r="AI22" s="1"/>
  <c r="AD20" i="17"/>
  <c r="I20"/>
  <c r="B20" i="18"/>
  <c r="AI20" s="1"/>
  <c r="I18" i="17"/>
  <c r="AD18"/>
  <c r="AD22"/>
  <c r="B24" i="18"/>
  <c r="AI24" s="1"/>
  <c r="I22" i="17"/>
  <c r="K24"/>
  <c r="E75" s="1"/>
  <c r="K26"/>
  <c r="AB38" i="10"/>
  <c r="AD38" s="1"/>
  <c r="AE38" s="1"/>
  <c r="AB24"/>
  <c r="I25" i="17"/>
  <c r="E25"/>
  <c r="C30" i="18"/>
  <c r="E28" i="17"/>
  <c r="I28"/>
  <c r="K28" s="1"/>
  <c r="K21"/>
  <c r="I72" s="1"/>
  <c r="D24" i="18"/>
  <c r="J22" i="17"/>
  <c r="E22"/>
  <c r="E17"/>
  <c r="C19" i="18"/>
  <c r="E19" s="1"/>
  <c r="I17" i="17"/>
  <c r="D13" i="18"/>
  <c r="J13" s="1"/>
  <c r="AA13" s="1"/>
  <c r="J13" i="17"/>
  <c r="K13" s="1"/>
  <c r="E13"/>
  <c r="D44"/>
  <c r="J9"/>
  <c r="K9" s="1"/>
  <c r="E9"/>
  <c r="I11"/>
  <c r="E11"/>
  <c r="C44"/>
  <c r="K10"/>
  <c r="I58" s="1"/>
  <c r="F39" i="10"/>
  <c r="F49" s="1"/>
  <c r="AJ28" i="18"/>
  <c r="S24" i="10"/>
  <c r="S34" s="1"/>
  <c r="G39"/>
  <c r="G49" s="1"/>
  <c r="AL23" i="17"/>
  <c r="AM72"/>
  <c r="S39" i="10"/>
  <c r="S49" s="1"/>
  <c r="AL11" i="17"/>
  <c r="K31"/>
  <c r="E82" s="1"/>
  <c r="K23"/>
  <c r="AE74" s="1"/>
  <c r="C14"/>
  <c r="AJ11" i="7"/>
  <c r="AT24" i="10"/>
  <c r="AT34" s="1"/>
  <c r="I38"/>
  <c r="AX22"/>
  <c r="AX37" s="1"/>
  <c r="E77" i="17"/>
  <c r="AB11" i="7"/>
  <c r="E79" i="17"/>
  <c r="AH79"/>
  <c r="F79"/>
  <c r="AJ79"/>
  <c r="AI79"/>
  <c r="J79"/>
  <c r="G79"/>
  <c r="K79"/>
  <c r="I79"/>
  <c r="H79"/>
  <c r="Z28"/>
  <c r="F74"/>
  <c r="J74"/>
  <c r="I74"/>
  <c r="AH74"/>
  <c r="K74"/>
  <c r="E74"/>
  <c r="H74"/>
  <c r="Z23"/>
  <c r="AI74"/>
  <c r="G74"/>
  <c r="K41"/>
  <c r="I88" s="1"/>
  <c r="Q5" i="3"/>
  <c r="Q8"/>
  <c r="Q6"/>
  <c r="Q7"/>
  <c r="Q9"/>
  <c r="Q11"/>
  <c r="AO28" i="18"/>
  <c r="AP28" s="1"/>
  <c r="AM26" i="17"/>
  <c r="AO19" i="18"/>
  <c r="AM17" i="17"/>
  <c r="AN17" s="1"/>
  <c r="K22" i="3"/>
  <c r="N22"/>
  <c r="BE14" i="17"/>
  <c r="P11" i="7"/>
  <c r="K31" i="3"/>
  <c r="C22" i="18"/>
  <c r="E22" s="1"/>
  <c r="D26"/>
  <c r="C15" i="17"/>
  <c r="C14" i="18"/>
  <c r="I14" i="17"/>
  <c r="K30"/>
  <c r="K29"/>
  <c r="F10" i="3"/>
  <c r="L10" s="1"/>
  <c r="S32" i="2"/>
  <c r="S33"/>
  <c r="AX23" i="10"/>
  <c r="Z21" i="18"/>
  <c r="AL25" i="17"/>
  <c r="C27" i="18"/>
  <c r="E27" s="1"/>
  <c r="C31"/>
  <c r="E31" s="1"/>
  <c r="K25" i="3"/>
  <c r="N25"/>
  <c r="B12" i="18"/>
  <c r="AD12" i="17"/>
  <c r="B8" i="18"/>
  <c r="AD8" i="17"/>
  <c r="B43"/>
  <c r="Y9" i="10"/>
  <c r="AS24"/>
  <c r="I26" i="18"/>
  <c r="AP8"/>
  <c r="C20"/>
  <c r="AL18" i="17"/>
  <c r="C23" i="18"/>
  <c r="N20" i="3"/>
  <c r="K20"/>
  <c r="J19" i="17"/>
  <c r="D21" i="18"/>
  <c r="AM11" i="17"/>
  <c r="AN11" s="1"/>
  <c r="AO11" i="18"/>
  <c r="E12" i="1"/>
  <c r="P14" i="12"/>
  <c r="T17"/>
  <c r="T34"/>
  <c r="P38"/>
  <c r="T14"/>
  <c r="P34"/>
  <c r="R9"/>
  <c r="P15"/>
  <c r="R38"/>
  <c r="T15"/>
  <c r="P16"/>
  <c r="P36"/>
  <c r="T8"/>
  <c r="T37"/>
  <c r="P47"/>
  <c r="P19"/>
  <c r="T35"/>
  <c r="R15"/>
  <c r="P9"/>
  <c r="R18"/>
  <c r="R17"/>
  <c r="T28"/>
  <c r="P28"/>
  <c r="T33"/>
  <c r="T13"/>
  <c r="H11" i="7"/>
  <c r="P18" i="12"/>
  <c r="R34"/>
  <c r="R36"/>
  <c r="R16"/>
  <c r="R19"/>
  <c r="T36"/>
  <c r="P35"/>
  <c r="R33"/>
  <c r="T38"/>
  <c r="R37"/>
  <c r="P33"/>
  <c r="E11" i="7"/>
  <c r="AF11" s="1"/>
  <c r="N29" i="3"/>
  <c r="K29"/>
  <c r="D32" i="18"/>
  <c r="N32" i="3"/>
  <c r="K32"/>
  <c r="C33" i="18"/>
  <c r="B15" i="17"/>
  <c r="B14" i="18"/>
  <c r="B10"/>
  <c r="B44" i="17"/>
  <c r="E14" i="2"/>
  <c r="D14" i="17"/>
  <c r="D9" i="18"/>
  <c r="J9" s="1"/>
  <c r="AA9" s="1"/>
  <c r="AL13" i="17"/>
  <c r="C13" i="18"/>
  <c r="E13" s="1"/>
  <c r="C9"/>
  <c r="Q39" i="10" l="1"/>
  <c r="Q49" s="1"/>
  <c r="AI82" i="17"/>
  <c r="J82"/>
  <c r="I19" i="18"/>
  <c r="AJ19" s="1"/>
  <c r="I60" i="17"/>
  <c r="Y11" i="7"/>
  <c r="M10" i="3"/>
  <c r="V11" i="7"/>
  <c r="G65" i="12"/>
  <c r="Q24" i="3"/>
  <c r="W58" i="12"/>
  <c r="W57"/>
  <c r="W59"/>
  <c r="E10" i="18"/>
  <c r="AQ38" i="10"/>
  <c r="AY23"/>
  <c r="AD23"/>
  <c r="AE23" s="1"/>
  <c r="AQ24"/>
  <c r="AQ34" s="1"/>
  <c r="R28" i="12"/>
  <c r="AP9" i="10"/>
  <c r="AP19" s="1"/>
  <c r="AO9"/>
  <c r="AO19" s="1"/>
  <c r="P10" i="12"/>
  <c r="Y24" i="10"/>
  <c r="AW22"/>
  <c r="AW37" s="1"/>
  <c r="AD9"/>
  <c r="AD19" s="1"/>
  <c r="K23"/>
  <c r="G67" i="12"/>
  <c r="I82" i="17"/>
  <c r="AN10"/>
  <c r="AU10" i="18"/>
  <c r="AW10" s="1"/>
  <c r="AM43" i="17"/>
  <c r="F82"/>
  <c r="AG74"/>
  <c r="AP19" i="18"/>
  <c r="AL26" i="17"/>
  <c r="E13" i="3"/>
  <c r="E50" i="1"/>
  <c r="L50" s="1"/>
  <c r="AG26" i="17"/>
  <c r="G82"/>
  <c r="AN37" i="11"/>
  <c r="G19" i="10"/>
  <c r="J9"/>
  <c r="BB38"/>
  <c r="U28" i="12"/>
  <c r="U29" s="1"/>
  <c r="U41" s="1"/>
  <c r="BB24" i="10"/>
  <c r="BB34" s="1"/>
  <c r="T37" i="11"/>
  <c r="Q32" i="3"/>
  <c r="E9" i="18"/>
  <c r="Z19"/>
  <c r="AP38" i="10"/>
  <c r="AB39"/>
  <c r="J24"/>
  <c r="J34" s="1"/>
  <c r="AQ9"/>
  <c r="R10" i="12"/>
  <c r="AA9" i="10"/>
  <c r="AA19" s="1"/>
  <c r="AY9"/>
  <c r="AY19" s="1"/>
  <c r="Q28" i="12"/>
  <c r="Q29" s="1"/>
  <c r="Q41" s="1"/>
  <c r="J38" i="10"/>
  <c r="K19" i="18"/>
  <c r="AB19" s="1"/>
  <c r="Q29" i="3"/>
  <c r="I24" i="18"/>
  <c r="H39" i="10"/>
  <c r="H49" s="1"/>
  <c r="AH57" i="17"/>
  <c r="Z9"/>
  <c r="C57"/>
  <c r="H57"/>
  <c r="AI57"/>
  <c r="AJ57"/>
  <c r="G57"/>
  <c r="F57"/>
  <c r="K57"/>
  <c r="AD57"/>
  <c r="B57"/>
  <c r="I57"/>
  <c r="AF57"/>
  <c r="D57"/>
  <c r="AN30" i="18"/>
  <c r="AP30" s="1"/>
  <c r="AG28" i="17"/>
  <c r="AG79" s="1"/>
  <c r="AE79"/>
  <c r="AL22"/>
  <c r="AM24" i="18"/>
  <c r="AM33"/>
  <c r="AD82" i="17"/>
  <c r="I29" i="18"/>
  <c r="AI29"/>
  <c r="I32"/>
  <c r="AI32"/>
  <c r="AU24" i="10"/>
  <c r="AU37"/>
  <c r="AU39" s="1"/>
  <c r="AU49" s="1"/>
  <c r="AD74" i="17"/>
  <c r="AF74"/>
  <c r="B74"/>
  <c r="D74"/>
  <c r="AM74"/>
  <c r="AJ74"/>
  <c r="AI58"/>
  <c r="F58"/>
  <c r="J58"/>
  <c r="AM58"/>
  <c r="G58"/>
  <c r="K58"/>
  <c r="E58"/>
  <c r="C58"/>
  <c r="AH58"/>
  <c r="Z10"/>
  <c r="AE58"/>
  <c r="D58"/>
  <c r="AL58"/>
  <c r="AJ58"/>
  <c r="AF58"/>
  <c r="H58"/>
  <c r="AD58"/>
  <c r="B58"/>
  <c r="J61"/>
  <c r="J24" i="18"/>
  <c r="AA24" s="1"/>
  <c r="E24"/>
  <c r="AF79" i="17"/>
  <c r="AM79"/>
  <c r="C79"/>
  <c r="AD79"/>
  <c r="D79"/>
  <c r="B79"/>
  <c r="F75"/>
  <c r="K75"/>
  <c r="AL75"/>
  <c r="AE75"/>
  <c r="AH75"/>
  <c r="Z24"/>
  <c r="AJ75"/>
  <c r="AI75"/>
  <c r="H75"/>
  <c r="J75"/>
  <c r="D75"/>
  <c r="B75"/>
  <c r="C75"/>
  <c r="G75"/>
  <c r="I75"/>
  <c r="AD75"/>
  <c r="AB28" i="18"/>
  <c r="AK28"/>
  <c r="AB11"/>
  <c r="AK11"/>
  <c r="AL27" i="17"/>
  <c r="AM29" i="18"/>
  <c r="AC39" i="10"/>
  <c r="AX24"/>
  <c r="X37"/>
  <c r="X24"/>
  <c r="AD22"/>
  <c r="AY22"/>
  <c r="K20" i="17"/>
  <c r="AN58"/>
  <c r="AM11" i="7"/>
  <c r="AC24" i="10"/>
  <c r="K11" i="17"/>
  <c r="E59" s="1"/>
  <c r="J57"/>
  <c r="J14"/>
  <c r="J15" s="1"/>
  <c r="J33" s="1"/>
  <c r="F61"/>
  <c r="K61"/>
  <c r="H61"/>
  <c r="AI61"/>
  <c r="Z13"/>
  <c r="I61"/>
  <c r="B61"/>
  <c r="AJ61"/>
  <c r="G61"/>
  <c r="D61"/>
  <c r="AH61"/>
  <c r="AD61"/>
  <c r="C61"/>
  <c r="H82"/>
  <c r="K82"/>
  <c r="Z31"/>
  <c r="B82"/>
  <c r="AM82"/>
  <c r="AJ82"/>
  <c r="C82"/>
  <c r="AH82"/>
  <c r="D82"/>
  <c r="AF82"/>
  <c r="AU11" i="18"/>
  <c r="E44" i="17"/>
  <c r="K17"/>
  <c r="I68" s="1"/>
  <c r="AI72"/>
  <c r="Z21"/>
  <c r="H72"/>
  <c r="G72"/>
  <c r="AF72"/>
  <c r="AH72"/>
  <c r="J72"/>
  <c r="C72"/>
  <c r="AD72"/>
  <c r="AJ72"/>
  <c r="K72"/>
  <c r="B72"/>
  <c r="F72"/>
  <c r="D72"/>
  <c r="I30" i="18"/>
  <c r="E30"/>
  <c r="F77" i="17"/>
  <c r="K77"/>
  <c r="H77"/>
  <c r="Z26"/>
  <c r="G77"/>
  <c r="AH77"/>
  <c r="AJ77"/>
  <c r="D77"/>
  <c r="B77"/>
  <c r="AL77"/>
  <c r="AE77"/>
  <c r="AI77"/>
  <c r="I77"/>
  <c r="J77"/>
  <c r="C77"/>
  <c r="AF77"/>
  <c r="AD77"/>
  <c r="K18"/>
  <c r="AD71"/>
  <c r="AM22" i="18"/>
  <c r="F18" i="30"/>
  <c r="B33"/>
  <c r="E18"/>
  <c r="G60" i="17"/>
  <c r="AM60"/>
  <c r="AF60"/>
  <c r="F60"/>
  <c r="K60"/>
  <c r="C60"/>
  <c r="H60"/>
  <c r="Z12"/>
  <c r="J60"/>
  <c r="AI60"/>
  <c r="AH60"/>
  <c r="D60"/>
  <c r="AJ60"/>
  <c r="B60"/>
  <c r="AE60"/>
  <c r="K27"/>
  <c r="U22" i="10"/>
  <c r="T24"/>
  <c r="AM57" i="17"/>
  <c r="AV9" i="18"/>
  <c r="E68" i="17"/>
  <c r="I31" i="18"/>
  <c r="AL28" i="17"/>
  <c r="AG58"/>
  <c r="I39" i="10"/>
  <c r="I49" s="1"/>
  <c r="E57" i="17"/>
  <c r="E61"/>
  <c r="E14"/>
  <c r="E15" s="1"/>
  <c r="E33" s="1"/>
  <c r="E60"/>
  <c r="AO13" i="18"/>
  <c r="AF61" i="17"/>
  <c r="AM13"/>
  <c r="K25"/>
  <c r="E76" s="1"/>
  <c r="I76"/>
  <c r="AN23"/>
  <c r="AN74" s="1"/>
  <c r="AU25" i="18"/>
  <c r="AW25" s="1"/>
  <c r="AL74" i="17"/>
  <c r="AN11" i="18"/>
  <c r="AP11" s="1"/>
  <c r="AG11" i="17"/>
  <c r="AE59"/>
  <c r="J44"/>
  <c r="K22"/>
  <c r="AD73" s="1"/>
  <c r="AM20" i="18"/>
  <c r="BD38" i="10"/>
  <c r="W47" i="12" s="1"/>
  <c r="BD24" i="10"/>
  <c r="BD34" s="1"/>
  <c r="AL41" i="17"/>
  <c r="AG43"/>
  <c r="AL30"/>
  <c r="AU32" i="18" s="1"/>
  <c r="AM32"/>
  <c r="AA39" i="10"/>
  <c r="AA24"/>
  <c r="AN68" i="17"/>
  <c r="I22" i="18"/>
  <c r="AF14" i="17"/>
  <c r="I25" i="18"/>
  <c r="AT39" i="10"/>
  <c r="AT49" s="1"/>
  <c r="E73" i="17"/>
  <c r="AG77"/>
  <c r="C74"/>
  <c r="E72"/>
  <c r="AF44"/>
  <c r="AH11" i="7"/>
  <c r="AN25" i="17"/>
  <c r="AN76" s="1"/>
  <c r="AU27" i="18"/>
  <c r="AW27" s="1"/>
  <c r="AL76" i="17"/>
  <c r="AN18"/>
  <c r="AN69" s="1"/>
  <c r="AU20" i="18"/>
  <c r="AW20" s="1"/>
  <c r="AN13" i="17"/>
  <c r="AN61" s="1"/>
  <c r="AL61"/>
  <c r="AU13" i="18"/>
  <c r="E15" i="3"/>
  <c r="E16"/>
  <c r="I14" i="18"/>
  <c r="AI14"/>
  <c r="B16"/>
  <c r="B17"/>
  <c r="R47" i="12"/>
  <c r="AF15" i="17"/>
  <c r="E32" i="2"/>
  <c r="F14"/>
  <c r="E33"/>
  <c r="B15" i="18"/>
  <c r="B33" i="17"/>
  <c r="B34"/>
  <c r="I33" i="18"/>
  <c r="E33"/>
  <c r="J32"/>
  <c r="E32"/>
  <c r="T39" i="12"/>
  <c r="T10"/>
  <c r="W9"/>
  <c r="W16"/>
  <c r="W33"/>
  <c r="W18"/>
  <c r="X14" i="7"/>
  <c r="R14"/>
  <c r="R16" s="1"/>
  <c r="W14"/>
  <c r="O14"/>
  <c r="C13" i="3"/>
  <c r="G13"/>
  <c r="E13" i="1"/>
  <c r="H12"/>
  <c r="W36" i="12"/>
  <c r="W38"/>
  <c r="H14" i="7"/>
  <c r="AD14"/>
  <c r="B14"/>
  <c r="AC14"/>
  <c r="W37" i="12"/>
  <c r="W17"/>
  <c r="AA14" i="7"/>
  <c r="AA16" s="1"/>
  <c r="E14"/>
  <c r="Z14"/>
  <c r="B13" i="3"/>
  <c r="W19" i="12"/>
  <c r="I14" i="7"/>
  <c r="N14"/>
  <c r="D13" i="3"/>
  <c r="W34" i="12"/>
  <c r="W35"/>
  <c r="F14" i="7"/>
  <c r="Q14"/>
  <c r="C14"/>
  <c r="J13" i="3"/>
  <c r="I13"/>
  <c r="W28" i="12"/>
  <c r="J61"/>
  <c r="H13" i="30"/>
  <c r="W27" i="12"/>
  <c r="J62"/>
  <c r="G13" i="30"/>
  <c r="W13" i="12"/>
  <c r="W46"/>
  <c r="F13" i="30"/>
  <c r="W8" i="12"/>
  <c r="W32"/>
  <c r="J57"/>
  <c r="I13" i="30"/>
  <c r="AM14" i="17"/>
  <c r="AV11" i="18"/>
  <c r="AW11" s="1"/>
  <c r="J21"/>
  <c r="E21"/>
  <c r="I23"/>
  <c r="E23"/>
  <c r="I8"/>
  <c r="AI8"/>
  <c r="N10" i="3"/>
  <c r="Q10" s="1"/>
  <c r="H10"/>
  <c r="F81" i="17"/>
  <c r="Z30"/>
  <c r="H81"/>
  <c r="AJ81"/>
  <c r="AH81"/>
  <c r="AI81"/>
  <c r="B81"/>
  <c r="I81"/>
  <c r="J81"/>
  <c r="K81"/>
  <c r="D81"/>
  <c r="AL81"/>
  <c r="AD81"/>
  <c r="AE81"/>
  <c r="G81"/>
  <c r="C81"/>
  <c r="C15" i="18"/>
  <c r="C33" i="17"/>
  <c r="C34"/>
  <c r="J26" i="18"/>
  <c r="AA26" s="1"/>
  <c r="E26"/>
  <c r="AV28"/>
  <c r="AM77" i="17"/>
  <c r="AJ88"/>
  <c r="G88"/>
  <c r="J88"/>
  <c r="AH88"/>
  <c r="K88"/>
  <c r="AI88"/>
  <c r="Z41"/>
  <c r="H88"/>
  <c r="F88"/>
  <c r="C88"/>
  <c r="AD88"/>
  <c r="AL88"/>
  <c r="D88"/>
  <c r="AE88"/>
  <c r="B88"/>
  <c r="I13" i="18"/>
  <c r="Q18" i="3"/>
  <c r="AS39" i="10"/>
  <c r="I27" i="18"/>
  <c r="Q22" i="3"/>
  <c r="R20" i="12"/>
  <c r="AO32" i="18"/>
  <c r="AP32" s="1"/>
  <c r="AM30" i="17"/>
  <c r="AG30"/>
  <c r="AG81" s="1"/>
  <c r="AF81"/>
  <c r="K11" i="7"/>
  <c r="G11"/>
  <c r="T20" i="12"/>
  <c r="R29"/>
  <c r="AO21" i="18"/>
  <c r="AP21" s="1"/>
  <c r="AF41" i="17"/>
  <c r="AM19"/>
  <c r="AG19"/>
  <c r="Q30" i="3"/>
  <c r="Q21"/>
  <c r="Q26"/>
  <c r="Q28"/>
  <c r="Q19"/>
  <c r="Q20"/>
  <c r="I20" i="18"/>
  <c r="E20"/>
  <c r="Q47" i="12"/>
  <c r="AL8" i="17"/>
  <c r="AD14"/>
  <c r="AM8" i="18"/>
  <c r="AD56" i="17"/>
  <c r="AD43"/>
  <c r="AN31" i="18"/>
  <c r="AP31" s="1"/>
  <c r="AG29" i="17"/>
  <c r="AG80" s="1"/>
  <c r="AE80"/>
  <c r="K31" i="18"/>
  <c r="AJ31"/>
  <c r="Z31"/>
  <c r="AN9" i="11"/>
  <c r="AS19" i="10"/>
  <c r="AY38"/>
  <c r="E80" i="17"/>
  <c r="H80"/>
  <c r="AI80"/>
  <c r="I80"/>
  <c r="G80"/>
  <c r="J80"/>
  <c r="K80"/>
  <c r="AF80"/>
  <c r="AD80"/>
  <c r="AJ80"/>
  <c r="AM80"/>
  <c r="Z29"/>
  <c r="D80"/>
  <c r="AH80"/>
  <c r="F80"/>
  <c r="B80"/>
  <c r="C80"/>
  <c r="C16" i="18"/>
  <c r="C17"/>
  <c r="AO26"/>
  <c r="AP26" s="1"/>
  <c r="AM24" i="17"/>
  <c r="AG24"/>
  <c r="AG75" s="1"/>
  <c r="AF75"/>
  <c r="K22" i="18"/>
  <c r="AJ22"/>
  <c r="Z22"/>
  <c r="BE15" i="17"/>
  <c r="BE65" s="1"/>
  <c r="BE63"/>
  <c r="P20" i="12"/>
  <c r="Q31" i="3"/>
  <c r="Q27"/>
  <c r="T48" i="12"/>
  <c r="AE44" i="17"/>
  <c r="AE14"/>
  <c r="AG9"/>
  <c r="AN9" i="18"/>
  <c r="AP9" s="1"/>
  <c r="AE57" i="17"/>
  <c r="I10" i="18"/>
  <c r="AI10"/>
  <c r="AK19"/>
  <c r="AI11" i="7"/>
  <c r="AK11" s="1"/>
  <c r="J11"/>
  <c r="AG18" i="17"/>
  <c r="AN20" i="18"/>
  <c r="AP20" s="1"/>
  <c r="AE69" i="17"/>
  <c r="K24" i="18"/>
  <c r="Z24"/>
  <c r="AJ24"/>
  <c r="Y19" i="10"/>
  <c r="I43" i="17"/>
  <c r="K43" s="1"/>
  <c r="I12" i="18"/>
  <c r="AI12"/>
  <c r="AN27"/>
  <c r="AP27" s="1"/>
  <c r="AG25" i="17"/>
  <c r="AG76" s="1"/>
  <c r="AE76"/>
  <c r="AO24" i="18"/>
  <c r="AP24" s="1"/>
  <c r="AM22" i="17"/>
  <c r="AG22"/>
  <c r="AG73" s="1"/>
  <c r="AF73"/>
  <c r="AM68"/>
  <c r="AV19" i="18"/>
  <c r="AW19" s="1"/>
  <c r="M37" i="11"/>
  <c r="R37"/>
  <c r="Q37"/>
  <c r="N37"/>
  <c r="L37"/>
  <c r="S37"/>
  <c r="AO37"/>
  <c r="AM37"/>
  <c r="O37"/>
  <c r="P37"/>
  <c r="U37"/>
  <c r="I9" i="18"/>
  <c r="E88" i="17"/>
  <c r="R39" i="12"/>
  <c r="T29"/>
  <c r="P29"/>
  <c r="D14" i="18"/>
  <c r="D15" i="17"/>
  <c r="AN33" i="18"/>
  <c r="AP33" s="1"/>
  <c r="AL31" i="17"/>
  <c r="AG31"/>
  <c r="AG82" s="1"/>
  <c r="AE82"/>
  <c r="AN13" i="18"/>
  <c r="AP13" s="1"/>
  <c r="AG13" i="17"/>
  <c r="AG61" s="1"/>
  <c r="AE61"/>
  <c r="I44"/>
  <c r="K44" s="1"/>
  <c r="K25" i="18"/>
  <c r="Z25"/>
  <c r="AJ25"/>
  <c r="P39" i="12"/>
  <c r="J34" i="17"/>
  <c r="AN23" i="18"/>
  <c r="AP23" s="1"/>
  <c r="AL21" i="17"/>
  <c r="AG21"/>
  <c r="AG72" s="1"/>
  <c r="AE72"/>
  <c r="K26" i="18"/>
  <c r="AJ26"/>
  <c r="Z26"/>
  <c r="AS34" i="10"/>
  <c r="AL12" i="17"/>
  <c r="AM12" i="18"/>
  <c r="AD60" i="17"/>
  <c r="AD44"/>
  <c r="AX38" i="10"/>
  <c r="AE9"/>
  <c r="I15" i="17"/>
  <c r="AN22" i="18"/>
  <c r="AP22" s="1"/>
  <c r="AL20" i="17"/>
  <c r="AG20"/>
  <c r="AG71" s="1"/>
  <c r="AE71"/>
  <c r="AL9"/>
  <c r="Q25" i="3"/>
  <c r="Q23"/>
  <c r="K19" i="17"/>
  <c r="J70" s="1"/>
  <c r="AL29"/>
  <c r="E81"/>
  <c r="M13" i="3" l="1"/>
  <c r="K13"/>
  <c r="J63" i="12"/>
  <c r="AD24" i="10"/>
  <c r="AQ39"/>
  <c r="K24"/>
  <c r="F24" i="11" s="1"/>
  <c r="F34" s="1"/>
  <c r="AW24" i="10"/>
  <c r="AO39"/>
  <c r="AO49" s="1"/>
  <c r="P48" i="12"/>
  <c r="Q48"/>
  <c r="T22"/>
  <c r="AP37" i="11"/>
  <c r="AP39" i="10"/>
  <c r="AP49" s="1"/>
  <c r="J39"/>
  <c r="AA47" i="12"/>
  <c r="K38" i="10"/>
  <c r="AY24"/>
  <c r="U39"/>
  <c r="L39" i="11" s="1"/>
  <c r="L49" s="1"/>
  <c r="T39" i="10"/>
  <c r="T49" s="1"/>
  <c r="AU28" i="18"/>
  <c r="AW28" s="1"/>
  <c r="AN26" i="17"/>
  <c r="AN77" s="1"/>
  <c r="I73"/>
  <c r="BB39" i="10"/>
  <c r="U47" i="12"/>
  <c r="U48" s="1"/>
  <c r="R48"/>
  <c r="AQ19" i="10"/>
  <c r="K9"/>
  <c r="J9" i="11" s="1"/>
  <c r="H69" i="17"/>
  <c r="K69"/>
  <c r="AF69"/>
  <c r="AH69"/>
  <c r="Z18"/>
  <c r="D69"/>
  <c r="C69"/>
  <c r="AI69"/>
  <c r="G69"/>
  <c r="F69"/>
  <c r="AJ69"/>
  <c r="AM69"/>
  <c r="B69"/>
  <c r="J69"/>
  <c r="E69"/>
  <c r="AI24" i="11"/>
  <c r="AI34" s="1"/>
  <c r="K24"/>
  <c r="K34" s="1"/>
  <c r="E24"/>
  <c r="E34" s="1"/>
  <c r="B24"/>
  <c r="B34" s="1"/>
  <c r="D24"/>
  <c r="D34" s="1"/>
  <c r="K34" i="10"/>
  <c r="AK24" i="11"/>
  <c r="AK34" s="1"/>
  <c r="AU24" i="18"/>
  <c r="AL73" i="17"/>
  <c r="AN28"/>
  <c r="AN79" s="1"/>
  <c r="AL79"/>
  <c r="AU30" i="18"/>
  <c r="AW30" s="1"/>
  <c r="AF78" i="17"/>
  <c r="C78"/>
  <c r="D78"/>
  <c r="B78"/>
  <c r="AE78"/>
  <c r="AG78"/>
  <c r="AI78"/>
  <c r="I78"/>
  <c r="H78"/>
  <c r="AH78"/>
  <c r="E78"/>
  <c r="J78"/>
  <c r="G78"/>
  <c r="F78"/>
  <c r="Z27"/>
  <c r="AJ78"/>
  <c r="K78"/>
  <c r="AM78"/>
  <c r="E33" i="30"/>
  <c r="I18"/>
  <c r="AD37" i="10"/>
  <c r="X39"/>
  <c r="P41" i="12"/>
  <c r="P22"/>
  <c r="AG59" i="17"/>
  <c r="J24" i="11"/>
  <c r="J34" s="1"/>
  <c r="AL59" i="17"/>
  <c r="F59"/>
  <c r="K59"/>
  <c r="B59"/>
  <c r="AI59"/>
  <c r="Z11"/>
  <c r="AJ59"/>
  <c r="H59"/>
  <c r="AH59"/>
  <c r="AF59"/>
  <c r="D59"/>
  <c r="G59"/>
  <c r="C59"/>
  <c r="AD59"/>
  <c r="J59"/>
  <c r="AU34" i="10"/>
  <c r="AM44" i="17"/>
  <c r="AV13" i="18"/>
  <c r="AW13" s="1"/>
  <c r="AM61" i="17"/>
  <c r="M22" i="11"/>
  <c r="L22"/>
  <c r="T22"/>
  <c r="U22"/>
  <c r="AO22"/>
  <c r="AN22"/>
  <c r="AM22"/>
  <c r="U24" i="10"/>
  <c r="AP24" i="11" s="1"/>
  <c r="AP34" s="1"/>
  <c r="P22"/>
  <c r="AP22"/>
  <c r="O22"/>
  <c r="R22"/>
  <c r="N22"/>
  <c r="S22"/>
  <c r="Q22"/>
  <c r="K30" i="18"/>
  <c r="AJ30"/>
  <c r="Z30"/>
  <c r="AE22" i="10"/>
  <c r="AN27" i="17"/>
  <c r="AN78" s="1"/>
  <c r="AL78"/>
  <c r="AU29" i="18"/>
  <c r="AW29" s="1"/>
  <c r="Z29"/>
  <c r="AJ29"/>
  <c r="K29"/>
  <c r="AN59" i="17"/>
  <c r="E34"/>
  <c r="AO14" i="18"/>
  <c r="AD69" i="17"/>
  <c r="I59"/>
  <c r="BD39" i="10"/>
  <c r="F73" i="17"/>
  <c r="K73"/>
  <c r="H73"/>
  <c r="AH73"/>
  <c r="Z22"/>
  <c r="AE73"/>
  <c r="AJ73"/>
  <c r="AI73"/>
  <c r="D73"/>
  <c r="G73"/>
  <c r="C73"/>
  <c r="B73"/>
  <c r="H76"/>
  <c r="Z25"/>
  <c r="AI76"/>
  <c r="F76"/>
  <c r="J76"/>
  <c r="AJ76"/>
  <c r="G76"/>
  <c r="C76"/>
  <c r="B76"/>
  <c r="D76"/>
  <c r="AH76"/>
  <c r="AM76"/>
  <c r="AF76"/>
  <c r="K76"/>
  <c r="AD76"/>
  <c r="T34" i="10"/>
  <c r="H68" i="17"/>
  <c r="F68"/>
  <c r="AF68"/>
  <c r="AD68"/>
  <c r="G68"/>
  <c r="K68"/>
  <c r="D68"/>
  <c r="B68"/>
  <c r="AI68"/>
  <c r="Z17"/>
  <c r="AJ68"/>
  <c r="J68"/>
  <c r="AE68"/>
  <c r="AH68"/>
  <c r="C68"/>
  <c r="AL68"/>
  <c r="D71"/>
  <c r="AM71"/>
  <c r="AF71"/>
  <c r="C71"/>
  <c r="B71"/>
  <c r="K71"/>
  <c r="Z20"/>
  <c r="AI71"/>
  <c r="H71"/>
  <c r="F71"/>
  <c r="AH71"/>
  <c r="G71"/>
  <c r="I71"/>
  <c r="J71"/>
  <c r="E71"/>
  <c r="AJ71"/>
  <c r="AY37" i="10"/>
  <c r="Z32" i="18"/>
  <c r="AJ32"/>
  <c r="AG69" i="17"/>
  <c r="AM59"/>
  <c r="AL69"/>
  <c r="I69"/>
  <c r="J73"/>
  <c r="AG68"/>
  <c r="AD78"/>
  <c r="K14"/>
  <c r="I33"/>
  <c r="I34"/>
  <c r="AS9" i="11"/>
  <c r="AS19" s="1"/>
  <c r="W9"/>
  <c r="W19" s="1"/>
  <c r="AQ9"/>
  <c r="AQ19" s="1"/>
  <c r="V9"/>
  <c r="V19" s="1"/>
  <c r="AE9"/>
  <c r="AE19" s="1"/>
  <c r="AA9"/>
  <c r="AA19" s="1"/>
  <c r="AE19" i="10"/>
  <c r="AL9"/>
  <c r="AC9" i="11"/>
  <c r="AC19" s="1"/>
  <c r="Z9"/>
  <c r="Z19" s="1"/>
  <c r="AB9"/>
  <c r="AB19" s="1"/>
  <c r="AT9"/>
  <c r="AT19" s="1"/>
  <c r="X9"/>
  <c r="X19" s="1"/>
  <c r="AN12" i="17"/>
  <c r="AN60" s="1"/>
  <c r="AL60"/>
  <c r="AU12" i="18"/>
  <c r="AW12" s="1"/>
  <c r="AN21" i="17"/>
  <c r="AN72" s="1"/>
  <c r="AU23" i="18"/>
  <c r="AW23" s="1"/>
  <c r="AL72" i="17"/>
  <c r="AN31"/>
  <c r="AN82" s="1"/>
  <c r="AL82"/>
  <c r="AU33" i="18"/>
  <c r="AW33" s="1"/>
  <c r="J14"/>
  <c r="D16"/>
  <c r="D17"/>
  <c r="AV24"/>
  <c r="AM73" i="17"/>
  <c r="AN22"/>
  <c r="AN73" s="1"/>
  <c r="AG44"/>
  <c r="AB31" i="18"/>
  <c r="AK31"/>
  <c r="AL43" i="17"/>
  <c r="AL14"/>
  <c r="AN8"/>
  <c r="AU8" i="18"/>
  <c r="AW8" s="1"/>
  <c r="AL56" i="17"/>
  <c r="AG41"/>
  <c r="AG88" s="1"/>
  <c r="AF88"/>
  <c r="AM41"/>
  <c r="AM81"/>
  <c r="AV32" i="18"/>
  <c r="AW32" s="1"/>
  <c r="AN30" i="17"/>
  <c r="AN81" s="1"/>
  <c r="K13" i="18"/>
  <c r="Z13"/>
  <c r="AJ13"/>
  <c r="AV14"/>
  <c r="AM15" i="17"/>
  <c r="W39" i="12"/>
  <c r="N16" i="7"/>
  <c r="P14"/>
  <c r="N17"/>
  <c r="T14"/>
  <c r="AA16" i="12"/>
  <c r="G14" i="7"/>
  <c r="K14"/>
  <c r="E17"/>
  <c r="E16"/>
  <c r="Z36" i="12"/>
  <c r="AA36"/>
  <c r="AA13"/>
  <c r="D14" i="7"/>
  <c r="AF14"/>
  <c r="B17"/>
  <c r="B16"/>
  <c r="E32" i="1"/>
  <c r="H13"/>
  <c r="G14" i="3"/>
  <c r="B14"/>
  <c r="E31" i="1"/>
  <c r="D14" i="3"/>
  <c r="C14"/>
  <c r="I15" i="7"/>
  <c r="AC15"/>
  <c r="Z15"/>
  <c r="J14" i="3"/>
  <c r="F15" i="7"/>
  <c r="R15"/>
  <c r="AA15"/>
  <c r="N15"/>
  <c r="AD15"/>
  <c r="O15"/>
  <c r="X15"/>
  <c r="Q15"/>
  <c r="E15"/>
  <c r="C15"/>
  <c r="I14" i="3"/>
  <c r="W15" i="7"/>
  <c r="H15"/>
  <c r="B15"/>
  <c r="K61" i="12"/>
  <c r="F14" i="30"/>
  <c r="K57" i="12"/>
  <c r="I14" i="30"/>
  <c r="K62" i="12"/>
  <c r="H14" i="30"/>
  <c r="G14"/>
  <c r="X17" i="7"/>
  <c r="X16"/>
  <c r="AA9" i="12"/>
  <c r="K33" i="18"/>
  <c r="Z33"/>
  <c r="AJ33"/>
  <c r="I15"/>
  <c r="AI15"/>
  <c r="AN9" i="17"/>
  <c r="AN57" s="1"/>
  <c r="AU9" i="18"/>
  <c r="AW9" s="1"/>
  <c r="AL57" i="17"/>
  <c r="AB25" i="18"/>
  <c r="AK25"/>
  <c r="D15"/>
  <c r="J15" s="1"/>
  <c r="AA15" s="1"/>
  <c r="D34" i="17"/>
  <c r="D33"/>
  <c r="M39" i="12"/>
  <c r="R41"/>
  <c r="S39"/>
  <c r="K9" i="18"/>
  <c r="Z9"/>
  <c r="AJ9"/>
  <c r="K10"/>
  <c r="Z10"/>
  <c r="AJ10"/>
  <c r="AE15" i="17"/>
  <c r="AN14" i="18"/>
  <c r="AM14"/>
  <c r="AD15" i="17"/>
  <c r="AN19"/>
  <c r="AN70" s="1"/>
  <c r="AV21" i="18"/>
  <c r="AW21" s="1"/>
  <c r="AM70" i="17"/>
  <c r="Z23" i="18"/>
  <c r="K23"/>
  <c r="AJ23"/>
  <c r="W29" i="12"/>
  <c r="S14" i="7"/>
  <c r="Q16"/>
  <c r="Q17"/>
  <c r="D16" i="3"/>
  <c r="D15"/>
  <c r="F13"/>
  <c r="L13" s="1"/>
  <c r="B16"/>
  <c r="B15"/>
  <c r="AA19" i="12"/>
  <c r="AA17"/>
  <c r="AE14" i="7"/>
  <c r="AC16"/>
  <c r="AC17"/>
  <c r="AA28" i="12"/>
  <c r="U14" i="7"/>
  <c r="U16" s="1"/>
  <c r="O16"/>
  <c r="H14" i="2"/>
  <c r="F32"/>
  <c r="F33"/>
  <c r="E15" i="18"/>
  <c r="AD9" i="11"/>
  <c r="AD19" s="1"/>
  <c r="J65" i="12"/>
  <c r="T41"/>
  <c r="AL11" i="7"/>
  <c r="AN11" s="1"/>
  <c r="AN20" i="17"/>
  <c r="AN71" s="1"/>
  <c r="AU22" i="18"/>
  <c r="AW22" s="1"/>
  <c r="AL71" i="17"/>
  <c r="F70"/>
  <c r="K70"/>
  <c r="E70"/>
  <c r="H70"/>
  <c r="AH70"/>
  <c r="Z19"/>
  <c r="I70"/>
  <c r="AI70"/>
  <c r="G70"/>
  <c r="C70"/>
  <c r="AD70"/>
  <c r="AJ70"/>
  <c r="B70"/>
  <c r="AL70"/>
  <c r="D70"/>
  <c r="AE70"/>
  <c r="J49" i="10"/>
  <c r="K39"/>
  <c r="S39" i="11"/>
  <c r="S49" s="1"/>
  <c r="K12" i="18"/>
  <c r="Z12"/>
  <c r="AJ12"/>
  <c r="AG57" i="17"/>
  <c r="AG14"/>
  <c r="AM75"/>
  <c r="AV26" i="18"/>
  <c r="AW26" s="1"/>
  <c r="AN24" i="17"/>
  <c r="AN75" s="1"/>
  <c r="K20" i="18"/>
  <c r="Z20"/>
  <c r="AJ20"/>
  <c r="M20" i="12"/>
  <c r="R22"/>
  <c r="S20"/>
  <c r="K27" i="18"/>
  <c r="AJ27"/>
  <c r="Z27"/>
  <c r="AS49" i="10"/>
  <c r="AA18" i="12"/>
  <c r="AG14" i="7"/>
  <c r="C16"/>
  <c r="L14"/>
  <c r="L16" s="1"/>
  <c r="F16"/>
  <c r="AA34" i="12"/>
  <c r="J14" i="7"/>
  <c r="AI14"/>
  <c r="H16"/>
  <c r="H17"/>
  <c r="AA8" i="12"/>
  <c r="AA10"/>
  <c r="C15" i="3"/>
  <c r="C16"/>
  <c r="AA46" i="12"/>
  <c r="AA32" i="18"/>
  <c r="K32"/>
  <c r="AO15"/>
  <c r="AJ14"/>
  <c r="K14"/>
  <c r="I16"/>
  <c r="I17"/>
  <c r="Z14"/>
  <c r="Y9" i="11"/>
  <c r="Y19" s="1"/>
  <c r="E14" i="18"/>
  <c r="AG70" i="17"/>
  <c r="E14" i="3"/>
  <c r="AN29" i="17"/>
  <c r="AN80" s="1"/>
  <c r="AL80"/>
  <c r="AU31" i="18"/>
  <c r="AW31" s="1"/>
  <c r="AL44" i="17"/>
  <c r="AB26" i="18"/>
  <c r="AK26"/>
  <c r="S10" i="12"/>
  <c r="M10"/>
  <c r="AB24" i="18"/>
  <c r="AK24"/>
  <c r="G52" i="12"/>
  <c r="AB22" i="18"/>
  <c r="AK22"/>
  <c r="M29" i="12"/>
  <c r="S29"/>
  <c r="M11" i="7"/>
  <c r="K8" i="18"/>
  <c r="Z8"/>
  <c r="AJ8"/>
  <c r="AA21"/>
  <c r="K21"/>
  <c r="W10" i="12"/>
  <c r="W48"/>
  <c r="Z37"/>
  <c r="AA37"/>
  <c r="AJ14" i="7"/>
  <c r="AJ16" s="1"/>
  <c r="I16"/>
  <c r="AA33" i="12"/>
  <c r="AA35"/>
  <c r="Z35"/>
  <c r="AB14" i="7"/>
  <c r="Z16"/>
  <c r="Z17"/>
  <c r="AA32" i="12"/>
  <c r="AA38"/>
  <c r="AD16" i="7"/>
  <c r="AD17"/>
  <c r="G16" i="3"/>
  <c r="G15"/>
  <c r="Y14" i="7"/>
  <c r="W17"/>
  <c r="W16"/>
  <c r="AA27" i="12"/>
  <c r="AO16" i="18"/>
  <c r="AO17"/>
  <c r="AQ49" i="10"/>
  <c r="AI16" i="18"/>
  <c r="AI17"/>
  <c r="AF70" i="17"/>
  <c r="I24" i="11" l="1"/>
  <c r="I34" s="1"/>
  <c r="H24"/>
  <c r="H34" s="1"/>
  <c r="AJ24"/>
  <c r="AJ34" s="1"/>
  <c r="G24"/>
  <c r="G34" s="1"/>
  <c r="AL24"/>
  <c r="AL34" s="1"/>
  <c r="C24"/>
  <c r="C34" s="1"/>
  <c r="AW24" i="18"/>
  <c r="AD22" i="11"/>
  <c r="L15" i="7"/>
  <c r="M14" i="3"/>
  <c r="S48" i="12"/>
  <c r="AM39" i="11"/>
  <c r="AM49" s="1"/>
  <c r="AO39"/>
  <c r="AO49" s="1"/>
  <c r="Q39"/>
  <c r="Q49" s="1"/>
  <c r="R39"/>
  <c r="R49" s="1"/>
  <c r="N39"/>
  <c r="N49" s="1"/>
  <c r="U39"/>
  <c r="U49" s="1"/>
  <c r="U49" i="10"/>
  <c r="T39" i="11"/>
  <c r="T49" s="1"/>
  <c r="O39"/>
  <c r="O49" s="1"/>
  <c r="AP39"/>
  <c r="AP49" s="1"/>
  <c r="P39"/>
  <c r="P49" s="1"/>
  <c r="M39"/>
  <c r="M49" s="1"/>
  <c r="AN39"/>
  <c r="AN49" s="1"/>
  <c r="M48" i="12"/>
  <c r="AY39" i="10"/>
  <c r="AA48" i="12"/>
  <c r="AK39" i="11"/>
  <c r="AK49" s="1"/>
  <c r="AT22"/>
  <c r="AL39"/>
  <c r="AL49" s="1"/>
  <c r="AB37" i="12"/>
  <c r="K14" i="3"/>
  <c r="AE24" i="10"/>
  <c r="AG15" i="7"/>
  <c r="AI9" i="11"/>
  <c r="K9"/>
  <c r="B9"/>
  <c r="AH9" i="10"/>
  <c r="C9" i="11"/>
  <c r="H9"/>
  <c r="AK9"/>
  <c r="AJ9"/>
  <c r="D9"/>
  <c r="F9"/>
  <c r="E9"/>
  <c r="I9"/>
  <c r="G9"/>
  <c r="AW9" i="10"/>
  <c r="AL9" i="11"/>
  <c r="E63" i="17"/>
  <c r="AI63"/>
  <c r="H63"/>
  <c r="C63"/>
  <c r="Z14"/>
  <c r="J63"/>
  <c r="AJ63"/>
  <c r="B63"/>
  <c r="K15"/>
  <c r="AH63"/>
  <c r="G63"/>
  <c r="F63"/>
  <c r="D63"/>
  <c r="I63"/>
  <c r="K63"/>
  <c r="AK29" i="18"/>
  <c r="AB29"/>
  <c r="AD63" i="17"/>
  <c r="AM63"/>
  <c r="T24" i="11"/>
  <c r="T34" s="1"/>
  <c r="AF63" i="17"/>
  <c r="AB30" i="18"/>
  <c r="AK30"/>
  <c r="N24" i="11"/>
  <c r="N34" s="1"/>
  <c r="O24"/>
  <c r="O34" s="1"/>
  <c r="AM24"/>
  <c r="AM34" s="1"/>
  <c r="U34" i="10"/>
  <c r="S24" i="11"/>
  <c r="S34" s="1"/>
  <c r="AN24"/>
  <c r="AN34" s="1"/>
  <c r="Q24"/>
  <c r="Q34" s="1"/>
  <c r="M24"/>
  <c r="M34" s="1"/>
  <c r="P24"/>
  <c r="P34" s="1"/>
  <c r="U24"/>
  <c r="U34" s="1"/>
  <c r="L24"/>
  <c r="L34" s="1"/>
  <c r="AO24"/>
  <c r="AO34" s="1"/>
  <c r="R24"/>
  <c r="R34" s="1"/>
  <c r="AD39" i="10"/>
  <c r="AE37"/>
  <c r="AX39"/>
  <c r="AE22" i="11"/>
  <c r="W22"/>
  <c r="AC22"/>
  <c r="AQ22"/>
  <c r="AA22"/>
  <c r="X22"/>
  <c r="V22"/>
  <c r="AS22"/>
  <c r="AB22"/>
  <c r="Z22"/>
  <c r="Y22"/>
  <c r="AR22"/>
  <c r="AE63" i="17"/>
  <c r="AA29" i="12"/>
  <c r="Z29"/>
  <c r="AB21" i="18"/>
  <c r="AK21"/>
  <c r="AA41" i="12"/>
  <c r="AA39"/>
  <c r="AB17" i="7"/>
  <c r="AB16"/>
  <c r="AJ17" i="18"/>
  <c r="AJ16"/>
  <c r="AK14" i="7"/>
  <c r="AI17"/>
  <c r="AI16"/>
  <c r="AM14"/>
  <c r="AM16" s="1"/>
  <c r="AG16"/>
  <c r="AG63" i="17"/>
  <c r="AG15"/>
  <c r="AG65" s="1"/>
  <c r="AB12" i="18"/>
  <c r="AK12"/>
  <c r="L33" i="2"/>
  <c r="L32"/>
  <c r="AB23" i="18"/>
  <c r="AK23"/>
  <c r="AN17"/>
  <c r="AP14"/>
  <c r="AN16"/>
  <c r="AB10"/>
  <c r="AK10"/>
  <c r="K15"/>
  <c r="Z15"/>
  <c r="AJ15"/>
  <c r="AF15" i="7"/>
  <c r="D15"/>
  <c r="AD36" i="12"/>
  <c r="AH14" i="7"/>
  <c r="AL14"/>
  <c r="AF16"/>
  <c r="AF17"/>
  <c r="G17"/>
  <c r="G16"/>
  <c r="P17"/>
  <c r="AP14"/>
  <c r="P16"/>
  <c r="AV16" i="18"/>
  <c r="AV17"/>
  <c r="AU14"/>
  <c r="AL63" i="17"/>
  <c r="AL15"/>
  <c r="K63" i="12"/>
  <c r="K65"/>
  <c r="AJ15" i="7"/>
  <c r="AM15" s="1"/>
  <c r="M15" i="3"/>
  <c r="M16"/>
  <c r="E17" i="18"/>
  <c r="E16"/>
  <c r="AK14"/>
  <c r="K16"/>
  <c r="AB14"/>
  <c r="K17"/>
  <c r="AB32"/>
  <c r="AK32"/>
  <c r="AB20"/>
  <c r="AK20"/>
  <c r="B39" i="11"/>
  <c r="B49" s="1"/>
  <c r="F39"/>
  <c r="F49" s="1"/>
  <c r="C39"/>
  <c r="C49" s="1"/>
  <c r="K49" i="10"/>
  <c r="K39" i="11"/>
  <c r="K49" s="1"/>
  <c r="AI39"/>
  <c r="AI49" s="1"/>
  <c r="E39"/>
  <c r="E49" s="1"/>
  <c r="D39"/>
  <c r="D49" s="1"/>
  <c r="I39"/>
  <c r="I49" s="1"/>
  <c r="AJ39"/>
  <c r="AJ49" s="1"/>
  <c r="H39"/>
  <c r="H49" s="1"/>
  <c r="G39"/>
  <c r="G49" s="1"/>
  <c r="H33" i="2"/>
  <c r="H32"/>
  <c r="AM16" i="18"/>
  <c r="AM17"/>
  <c r="AB33"/>
  <c r="AK33"/>
  <c r="AE15" i="7"/>
  <c r="J52" i="12"/>
  <c r="M14" i="7"/>
  <c r="K16"/>
  <c r="K17"/>
  <c r="AB13" i="18"/>
  <c r="AK13"/>
  <c r="AN14" i="17"/>
  <c r="AN56"/>
  <c r="J17" i="18"/>
  <c r="J16"/>
  <c r="AA14"/>
  <c r="Y15" i="7"/>
  <c r="S15"/>
  <c r="F14" i="3"/>
  <c r="L14" s="1"/>
  <c r="Y16" i="7"/>
  <c r="Y17"/>
  <c r="S16"/>
  <c r="S17"/>
  <c r="AI15"/>
  <c r="J15"/>
  <c r="K15"/>
  <c r="M15" s="1"/>
  <c r="G15"/>
  <c r="AD29" i="12"/>
  <c r="AD27"/>
  <c r="V14" i="7"/>
  <c r="T16"/>
  <c r="T17"/>
  <c r="AM65" i="17"/>
  <c r="AV15" i="18"/>
  <c r="AB35" i="12"/>
  <c r="J39" i="11"/>
  <c r="J49" s="1"/>
  <c r="U15" i="7"/>
  <c r="AB15"/>
  <c r="AB36" i="12"/>
  <c r="AB8" i="18"/>
  <c r="AK8"/>
  <c r="AN44" i="17"/>
  <c r="J17" i="7"/>
  <c r="J16"/>
  <c r="AB27" i="18"/>
  <c r="AK27"/>
  <c r="AE16" i="7"/>
  <c r="AE17"/>
  <c r="H13" i="3"/>
  <c r="F16"/>
  <c r="F15"/>
  <c r="AD65" i="17"/>
  <c r="AM15" i="18"/>
  <c r="AN15"/>
  <c r="AP15" s="1"/>
  <c r="AE65" i="17"/>
  <c r="AB9" i="18"/>
  <c r="AK9"/>
  <c r="AD32" i="12"/>
  <c r="AD33"/>
  <c r="T15" i="7"/>
  <c r="P15"/>
  <c r="AD38" i="12"/>
  <c r="AD35"/>
  <c r="D17" i="7"/>
  <c r="D16"/>
  <c r="AM88" i="17"/>
  <c r="AN41"/>
  <c r="AN88" s="1"/>
  <c r="AN43"/>
  <c r="W41" i="12"/>
  <c r="AT24" i="11" l="1"/>
  <c r="AS24"/>
  <c r="AE24"/>
  <c r="AR24"/>
  <c r="AB24"/>
  <c r="X24"/>
  <c r="V24"/>
  <c r="W24"/>
  <c r="Z24"/>
  <c r="AA24"/>
  <c r="AD24"/>
  <c r="Y24"/>
  <c r="AQ24"/>
  <c r="AC24"/>
  <c r="AW39" i="10"/>
  <c r="AW19"/>
  <c r="AR9" i="11"/>
  <c r="AR19" s="1"/>
  <c r="AD37"/>
  <c r="AE37"/>
  <c r="AT37"/>
  <c r="AE39" i="10"/>
  <c r="AA37" i="11"/>
  <c r="X37"/>
  <c r="V37"/>
  <c r="AR37"/>
  <c r="AC37"/>
  <c r="AB37"/>
  <c r="Z37"/>
  <c r="AS37"/>
  <c r="AQ37"/>
  <c r="W37"/>
  <c r="Y37"/>
  <c r="B65" i="17"/>
  <c r="E65"/>
  <c r="D65"/>
  <c r="K34"/>
  <c r="AH65"/>
  <c r="AJ65"/>
  <c r="J65"/>
  <c r="AI65"/>
  <c r="H65"/>
  <c r="G65"/>
  <c r="K65"/>
  <c r="C65"/>
  <c r="Z15"/>
  <c r="F65"/>
  <c r="I65"/>
  <c r="K33"/>
  <c r="AF65"/>
  <c r="AK15" i="7"/>
  <c r="N14" i="3"/>
  <c r="Q14" s="1"/>
  <c r="H14"/>
  <c r="AH16" i="7"/>
  <c r="AH17"/>
  <c r="AB15" i="18"/>
  <c r="AK15"/>
  <c r="AK17" i="7"/>
  <c r="AK16"/>
  <c r="H15" i="3"/>
  <c r="H16"/>
  <c r="AW14" i="18"/>
  <c r="AU17"/>
  <c r="AU16"/>
  <c r="AL16" i="7"/>
  <c r="AL17"/>
  <c r="AN14"/>
  <c r="AL15"/>
  <c r="AN15" s="1"/>
  <c r="AH15"/>
  <c r="AD39" i="12"/>
  <c r="AN15" i="17"/>
  <c r="AN65" s="1"/>
  <c r="AN63"/>
  <c r="L16" i="3"/>
  <c r="L15"/>
  <c r="N13"/>
  <c r="AQ14" i="7"/>
  <c r="V17"/>
  <c r="V16"/>
  <c r="AP17" i="18"/>
  <c r="AP16"/>
  <c r="N32" i="2"/>
  <c r="N33"/>
  <c r="K52" i="12"/>
  <c r="M17" i="7"/>
  <c r="M16"/>
  <c r="AK16" i="18"/>
  <c r="AK17"/>
  <c r="AU15"/>
  <c r="AW15" s="1"/>
  <c r="AL65" i="17"/>
  <c r="V15" i="7"/>
  <c r="AQ39" i="11" l="1"/>
  <c r="AB39"/>
  <c r="X39"/>
  <c r="AS39"/>
  <c r="Z39"/>
  <c r="Y39"/>
  <c r="AR39"/>
  <c r="AD39"/>
  <c r="AE39"/>
  <c r="AT39"/>
  <c r="V39"/>
  <c r="W39"/>
  <c r="AC39"/>
  <c r="AA39"/>
  <c r="AW16" i="18"/>
  <c r="AW17"/>
  <c r="AN17" i="7"/>
  <c r="AN16"/>
  <c r="Q13" i="3"/>
  <c r="N15"/>
  <c r="N16"/>
  <c r="J12" i="10" l="1"/>
  <c r="J13"/>
  <c r="BD13" s="1"/>
  <c r="BB12"/>
  <c r="BB42" s="1"/>
  <c r="J66"/>
  <c r="K66" s="1"/>
  <c r="T14"/>
  <c r="U14" s="1"/>
  <c r="T15"/>
  <c r="S18"/>
  <c r="S19" s="1"/>
  <c r="R18"/>
  <c r="R19" s="1"/>
  <c r="BB18"/>
  <c r="BB19" s="1"/>
  <c r="BA19"/>
  <c r="AD65"/>
  <c r="AE65" s="1"/>
  <c r="AE67" s="1"/>
  <c r="AC67"/>
  <c r="AB67"/>
  <c r="U14" i="12" l="1"/>
  <c r="U20" s="1"/>
  <c r="U22" s="1"/>
  <c r="T18" i="10"/>
  <c r="J67"/>
  <c r="J18"/>
  <c r="J19" s="1"/>
  <c r="J58" i="12"/>
  <c r="J59" s="1"/>
  <c r="AD67" i="10"/>
  <c r="K13"/>
  <c r="AA15" i="12"/>
  <c r="BB48" i="10"/>
  <c r="BB49" s="1"/>
  <c r="T19"/>
  <c r="BD43"/>
  <c r="W15" i="12"/>
  <c r="K58"/>
  <c r="K67" i="10"/>
  <c r="AP14" i="11"/>
  <c r="O14"/>
  <c r="L14"/>
  <c r="U14"/>
  <c r="Q14"/>
  <c r="AM14"/>
  <c r="P14"/>
  <c r="R14"/>
  <c r="M14"/>
  <c r="AN14"/>
  <c r="N14"/>
  <c r="S14"/>
  <c r="AO14"/>
  <c r="T14"/>
  <c r="K13"/>
  <c r="AL13"/>
  <c r="B13"/>
  <c r="AK13"/>
  <c r="U15" i="10"/>
  <c r="T15" i="11" s="1"/>
  <c r="BD12" i="10"/>
  <c r="J13" i="11"/>
  <c r="I13"/>
  <c r="G13"/>
  <c r="AJ13"/>
  <c r="K12" i="10"/>
  <c r="J12" i="11" s="1"/>
  <c r="F13"/>
  <c r="H13"/>
  <c r="E13"/>
  <c r="J66" i="12" l="1"/>
  <c r="J67" s="1"/>
  <c r="D13" i="11"/>
  <c r="C13"/>
  <c r="AI13"/>
  <c r="AH13" i="10"/>
  <c r="AM15" i="11"/>
  <c r="O15"/>
  <c r="L15"/>
  <c r="R15"/>
  <c r="AO15"/>
  <c r="P15"/>
  <c r="Q15"/>
  <c r="AN15"/>
  <c r="AP15"/>
  <c r="M15"/>
  <c r="S15"/>
  <c r="U15"/>
  <c r="N15"/>
  <c r="W14" i="12"/>
  <c r="W20" s="1"/>
  <c r="W22" s="1"/>
  <c r="BD42" i="10"/>
  <c r="BD18"/>
  <c r="BD19" s="1"/>
  <c r="AA14" i="12"/>
  <c r="K59"/>
  <c r="K66"/>
  <c r="K67" s="1"/>
  <c r="AJ12" i="11"/>
  <c r="H12"/>
  <c r="E12"/>
  <c r="F12"/>
  <c r="AK12"/>
  <c r="G12"/>
  <c r="D12"/>
  <c r="K12"/>
  <c r="I12"/>
  <c r="K18" i="10"/>
  <c r="C12" i="11"/>
  <c r="AL12"/>
  <c r="B12"/>
  <c r="AI12"/>
  <c r="U18" i="10"/>
  <c r="BD48" l="1"/>
  <c r="BD49" s="1"/>
  <c r="AA20" i="12"/>
  <c r="AA22"/>
  <c r="L18" i="11"/>
  <c r="L19" s="1"/>
  <c r="O18"/>
  <c r="O19" s="1"/>
  <c r="AO18"/>
  <c r="AO19" s="1"/>
  <c r="Q18"/>
  <c r="Q19" s="1"/>
  <c r="AM18"/>
  <c r="AM19" s="1"/>
  <c r="P18"/>
  <c r="P19" s="1"/>
  <c r="AN18"/>
  <c r="AN19" s="1"/>
  <c r="AJ18" i="10"/>
  <c r="M18" i="11"/>
  <c r="M19" s="1"/>
  <c r="U18"/>
  <c r="U19" s="1"/>
  <c r="AP18"/>
  <c r="AP19" s="1"/>
  <c r="U19" i="10"/>
  <c r="N18" i="11"/>
  <c r="N19" s="1"/>
  <c r="S18"/>
  <c r="S19" s="1"/>
  <c r="T18"/>
  <c r="T19" s="1"/>
  <c r="R18"/>
  <c r="R19" s="1"/>
  <c r="B18"/>
  <c r="B19" s="1"/>
  <c r="H18"/>
  <c r="H19" s="1"/>
  <c r="AI18"/>
  <c r="AI19" s="1"/>
  <c r="K19" i="10"/>
  <c r="G18" i="11"/>
  <c r="G19" s="1"/>
  <c r="E18"/>
  <c r="E19" s="1"/>
  <c r="F18"/>
  <c r="F19" s="1"/>
  <c r="K18"/>
  <c r="K19" s="1"/>
  <c r="I18"/>
  <c r="I19" s="1"/>
  <c r="C18"/>
  <c r="C19" s="1"/>
  <c r="AH18" i="10"/>
  <c r="AK18" i="11"/>
  <c r="AK19" s="1"/>
  <c r="D18"/>
  <c r="D19" s="1"/>
  <c r="AL18"/>
  <c r="AL19" s="1"/>
  <c r="AJ18"/>
  <c r="AJ19" s="1"/>
  <c r="J18"/>
  <c r="J19" s="1"/>
  <c r="AQ79" i="10" l="1"/>
  <c r="BD79" s="1"/>
  <c r="AQ80"/>
  <c r="BA80" s="1"/>
  <c r="AQ81"/>
  <c r="BD81" s="1"/>
  <c r="BA81" l="1"/>
  <c r="BA79"/>
  <c r="BD80"/>
  <c r="J95"/>
  <c r="K95" s="1"/>
  <c r="T95"/>
  <c r="U95" s="1"/>
  <c r="V95"/>
  <c r="V28" s="1"/>
  <c r="W95"/>
  <c r="W28" s="1"/>
  <c r="X95"/>
  <c r="X28" s="1"/>
  <c r="Y95"/>
  <c r="Y28" s="1"/>
  <c r="Z95"/>
  <c r="Z28" s="1"/>
  <c r="AA95"/>
  <c r="AA28" s="1"/>
  <c r="AB95"/>
  <c r="AB28" s="1"/>
  <c r="AC95"/>
  <c r="AC28" s="1"/>
  <c r="AN95"/>
  <c r="AO95"/>
  <c r="AP95"/>
  <c r="AQ95"/>
  <c r="AR95"/>
  <c r="AS95"/>
  <c r="AT95"/>
  <c r="AU95"/>
  <c r="BA95"/>
  <c r="BB95"/>
  <c r="BD95"/>
  <c r="B97"/>
  <c r="C97"/>
  <c r="D97"/>
  <c r="E97"/>
  <c r="F97"/>
  <c r="G97"/>
  <c r="AO97" s="1"/>
  <c r="P89" i="12" s="1"/>
  <c r="H97" i="10"/>
  <c r="I97"/>
  <c r="J97"/>
  <c r="BD97" s="1"/>
  <c r="W89" i="12" s="1"/>
  <c r="L97" i="10"/>
  <c r="M97"/>
  <c r="N97"/>
  <c r="O97"/>
  <c r="P97"/>
  <c r="Q97"/>
  <c r="R97"/>
  <c r="S97"/>
  <c r="T97"/>
  <c r="BA97"/>
  <c r="BB97"/>
  <c r="B98"/>
  <c r="B100" s="1"/>
  <c r="C98"/>
  <c r="D98"/>
  <c r="D100" s="1"/>
  <c r="D92" i="12" s="1"/>
  <c r="E98" i="10"/>
  <c r="F98"/>
  <c r="G98"/>
  <c r="AO98" s="1"/>
  <c r="P90" i="12" s="1"/>
  <c r="H98" i="10"/>
  <c r="I98"/>
  <c r="I100" s="1"/>
  <c r="I92" i="12" s="1"/>
  <c r="J98" i="10"/>
  <c r="L98"/>
  <c r="L100" s="1"/>
  <c r="M98"/>
  <c r="N98"/>
  <c r="O98"/>
  <c r="O100" s="1"/>
  <c r="P98"/>
  <c r="P100" s="1"/>
  <c r="Q98"/>
  <c r="R98"/>
  <c r="R100" s="1"/>
  <c r="S98"/>
  <c r="S100" s="1"/>
  <c r="T98"/>
  <c r="T100" s="1"/>
  <c r="C100"/>
  <c r="E100"/>
  <c r="E92" i="12" s="1"/>
  <c r="H100" i="10"/>
  <c r="Q100"/>
  <c r="B103"/>
  <c r="C103"/>
  <c r="D103"/>
  <c r="E103"/>
  <c r="F103"/>
  <c r="G103"/>
  <c r="H103"/>
  <c r="I103"/>
  <c r="J103"/>
  <c r="L103"/>
  <c r="M103"/>
  <c r="N103"/>
  <c r="O103"/>
  <c r="P103"/>
  <c r="Q103"/>
  <c r="AS103" s="1"/>
  <c r="R103"/>
  <c r="S103"/>
  <c r="T103"/>
  <c r="AN103"/>
  <c r="BB103"/>
  <c r="B104"/>
  <c r="C104"/>
  <c r="D104"/>
  <c r="E104"/>
  <c r="E106" s="1"/>
  <c r="E98" i="12" s="1"/>
  <c r="F104" i="10"/>
  <c r="G104"/>
  <c r="G106" s="1"/>
  <c r="H104"/>
  <c r="H106" s="1"/>
  <c r="H98" i="12" s="1"/>
  <c r="I104" i="10"/>
  <c r="AP104" s="1"/>
  <c r="Q96" i="12" s="1"/>
  <c r="J104" i="10"/>
  <c r="L104"/>
  <c r="M104"/>
  <c r="M106" s="1"/>
  <c r="N104"/>
  <c r="N106" s="1"/>
  <c r="O104"/>
  <c r="P104"/>
  <c r="P106" s="1"/>
  <c r="Q104"/>
  <c r="AS104" s="1"/>
  <c r="R104"/>
  <c r="R106" s="1"/>
  <c r="S104"/>
  <c r="T104"/>
  <c r="T106" s="1"/>
  <c r="BD104"/>
  <c r="B106"/>
  <c r="F106"/>
  <c r="J106"/>
  <c r="J98" i="12" s="1"/>
  <c r="O106" i="10"/>
  <c r="S106"/>
  <c r="B87" i="12"/>
  <c r="C87"/>
  <c r="D87"/>
  <c r="E87"/>
  <c r="F87"/>
  <c r="G87"/>
  <c r="H87"/>
  <c r="I87"/>
  <c r="J87"/>
  <c r="O87"/>
  <c r="P87"/>
  <c r="Q87"/>
  <c r="R87"/>
  <c r="T87"/>
  <c r="U87"/>
  <c r="W87"/>
  <c r="B89"/>
  <c r="C89"/>
  <c r="D89"/>
  <c r="E89"/>
  <c r="F89"/>
  <c r="G89"/>
  <c r="H89"/>
  <c r="I89"/>
  <c r="J89"/>
  <c r="T89"/>
  <c r="U89"/>
  <c r="B90"/>
  <c r="C90"/>
  <c r="D90"/>
  <c r="E90"/>
  <c r="F90"/>
  <c r="G90"/>
  <c r="H90"/>
  <c r="I90"/>
  <c r="J90"/>
  <c r="C92"/>
  <c r="H92"/>
  <c r="B95"/>
  <c r="C95"/>
  <c r="D95"/>
  <c r="E95"/>
  <c r="F95"/>
  <c r="G95"/>
  <c r="H95"/>
  <c r="I95"/>
  <c r="J95"/>
  <c r="O95"/>
  <c r="U95"/>
  <c r="B96"/>
  <c r="C96"/>
  <c r="D96"/>
  <c r="E96"/>
  <c r="F96"/>
  <c r="G96"/>
  <c r="H96"/>
  <c r="I96"/>
  <c r="J96"/>
  <c r="W96"/>
  <c r="B98"/>
  <c r="BB98" i="10" l="1"/>
  <c r="U90" i="12" s="1"/>
  <c r="AP97" i="10"/>
  <c r="Q89" i="12" s="1"/>
  <c r="AR97" i="10"/>
  <c r="I106"/>
  <c r="I98" i="12" s="1"/>
  <c r="AU104" i="10"/>
  <c r="AN97"/>
  <c r="O89" i="12" s="1"/>
  <c r="AY95" i="10"/>
  <c r="BA98"/>
  <c r="T90" i="12" s="1"/>
  <c r="AT97" i="10"/>
  <c r="BD103"/>
  <c r="W95" i="12" s="1"/>
  <c r="AN98" i="10"/>
  <c r="O90" i="12" s="1"/>
  <c r="AS98" i="10"/>
  <c r="AO103"/>
  <c r="P95" i="12" s="1"/>
  <c r="BA103" i="10"/>
  <c r="T95" i="12" s="1"/>
  <c r="AQ97" i="10"/>
  <c r="R89" i="12" s="1"/>
  <c r="AW95" i="10"/>
  <c r="G100"/>
  <c r="G92" i="12" s="1"/>
  <c r="AU97" i="10"/>
  <c r="AR103"/>
  <c r="AR98"/>
  <c r="AN104"/>
  <c r="O96" i="12" s="1"/>
  <c r="AT103" i="10"/>
  <c r="M100"/>
  <c r="AR100" s="1"/>
  <c r="AT98"/>
  <c r="AV95"/>
  <c r="AT104"/>
  <c r="AP103"/>
  <c r="Q95" i="12" s="1"/>
  <c r="AR104" i="10"/>
  <c r="BB104"/>
  <c r="U96" i="12" s="1"/>
  <c r="AU98" i="10"/>
  <c r="AQ98"/>
  <c r="R90" i="12" s="1"/>
  <c r="AQ104" i="10"/>
  <c r="R96" i="12" s="1"/>
  <c r="AU103" i="10"/>
  <c r="AQ103"/>
  <c r="R95" i="12" s="1"/>
  <c r="N100" i="10"/>
  <c r="AU100" s="1"/>
  <c r="BD98"/>
  <c r="W90" i="12" s="1"/>
  <c r="AP98" i="10"/>
  <c r="Q90" i="12" s="1"/>
  <c r="AS97" i="10"/>
  <c r="BD106"/>
  <c r="W98" i="12" s="1"/>
  <c r="F98"/>
  <c r="AO100" i="10"/>
  <c r="P92" i="12" s="1"/>
  <c r="AT100" i="10"/>
  <c r="AT106"/>
  <c r="G98" i="12"/>
  <c r="AO106" i="10"/>
  <c r="P98" i="12" s="1"/>
  <c r="U97" i="10"/>
  <c r="U104"/>
  <c r="U106" s="1"/>
  <c r="U98"/>
  <c r="U100" s="1"/>
  <c r="U103"/>
  <c r="AS100"/>
  <c r="AN100"/>
  <c r="O92" i="12" s="1"/>
  <c r="BA100" i="10"/>
  <c r="T92" i="12" s="1"/>
  <c r="B92"/>
  <c r="Q106" i="10"/>
  <c r="AU106" s="1"/>
  <c r="D106"/>
  <c r="AO104"/>
  <c r="P96" i="12" s="1"/>
  <c r="J100" i="10"/>
  <c r="F100"/>
  <c r="BB100" s="1"/>
  <c r="U92" i="12" s="1"/>
  <c r="AD95" i="10"/>
  <c r="AE95" s="1"/>
  <c r="L106"/>
  <c r="AR106" s="1"/>
  <c r="C106"/>
  <c r="BA104"/>
  <c r="T96" i="12" s="1"/>
  <c r="AX95" i="10"/>
  <c r="Z33"/>
  <c r="Z97"/>
  <c r="AX28"/>
  <c r="Z43"/>
  <c r="AA43"/>
  <c r="AA33"/>
  <c r="AA97"/>
  <c r="W43"/>
  <c r="AD28"/>
  <c r="W33"/>
  <c r="W97"/>
  <c r="K103"/>
  <c r="K95" i="12" s="1"/>
  <c r="K87"/>
  <c r="K98" i="10"/>
  <c r="K97"/>
  <c r="K89" i="12" s="1"/>
  <c r="K104" i="10"/>
  <c r="AB43"/>
  <c r="AB33"/>
  <c r="AB97"/>
  <c r="AY28"/>
  <c r="X43"/>
  <c r="X33"/>
  <c r="X97"/>
  <c r="AC43"/>
  <c r="AC33"/>
  <c r="AC97"/>
  <c r="Y43"/>
  <c r="Y33"/>
  <c r="Y97"/>
  <c r="AW97" s="1"/>
  <c r="AW28"/>
  <c r="AP106" l="1"/>
  <c r="Q98" i="12" s="1"/>
  <c r="AS106" i="10"/>
  <c r="C98" i="12"/>
  <c r="AN106" i="10"/>
  <c r="O98" i="12" s="1"/>
  <c r="AQ106" i="10"/>
  <c r="R98" i="12" s="1"/>
  <c r="BB106" i="10"/>
  <c r="U98" i="12" s="1"/>
  <c r="D98"/>
  <c r="J92"/>
  <c r="BD100" i="10"/>
  <c r="W92" i="12" s="1"/>
  <c r="BA106" i="10"/>
  <c r="T98" i="12" s="1"/>
  <c r="AQ100" i="10"/>
  <c r="R92" i="12" s="1"/>
  <c r="F92"/>
  <c r="AP100" i="10"/>
  <c r="Q92" i="12" s="1"/>
  <c r="AY33" i="10"/>
  <c r="AY54" s="1"/>
  <c r="AY43"/>
  <c r="AB48"/>
  <c r="AB103"/>
  <c r="AD33"/>
  <c r="AD97"/>
  <c r="AA34"/>
  <c r="AA98"/>
  <c r="AA100" s="1"/>
  <c r="Z48"/>
  <c r="Z103"/>
  <c r="Z34"/>
  <c r="Z98"/>
  <c r="X48"/>
  <c r="X103"/>
  <c r="AB98"/>
  <c r="AB100" s="1"/>
  <c r="AB34"/>
  <c r="K100"/>
  <c r="K92" i="12" s="1"/>
  <c r="K90"/>
  <c r="W34" i="10"/>
  <c r="W98"/>
  <c r="W100" s="1"/>
  <c r="AX97"/>
  <c r="AW33"/>
  <c r="AW43"/>
  <c r="Y48"/>
  <c r="Y103"/>
  <c r="AC48"/>
  <c r="AC103"/>
  <c r="X98"/>
  <c r="X34"/>
  <c r="AV28"/>
  <c r="V33"/>
  <c r="V97"/>
  <c r="AV97" s="1"/>
  <c r="AE28"/>
  <c r="V28" i="11" s="1"/>
  <c r="V43" i="10"/>
  <c r="Y98"/>
  <c r="Y34"/>
  <c r="AC98"/>
  <c r="AC100" s="1"/>
  <c r="AC34"/>
  <c r="K96" i="12"/>
  <c r="K106" i="10"/>
  <c r="K98" i="12" s="1"/>
  <c r="W48" i="10"/>
  <c r="W103"/>
  <c r="AD43"/>
  <c r="AA48"/>
  <c r="AA103"/>
  <c r="AS28" i="11"/>
  <c r="AX33" i="10"/>
  <c r="AX43"/>
  <c r="AY97"/>
  <c r="AX34" l="1"/>
  <c r="AA49"/>
  <c r="AA104"/>
  <c r="AA106" s="1"/>
  <c r="W49"/>
  <c r="W104"/>
  <c r="W106" s="1"/>
  <c r="AE28" i="11"/>
  <c r="AL28" i="10"/>
  <c r="AE33"/>
  <c r="AE97"/>
  <c r="AB28" i="11"/>
  <c r="Z28"/>
  <c r="AA28"/>
  <c r="W28"/>
  <c r="AC28"/>
  <c r="Y28"/>
  <c r="X28"/>
  <c r="AV33" i="10"/>
  <c r="AV54" s="1"/>
  <c r="AV43"/>
  <c r="AQ28" i="11"/>
  <c r="X100" i="10"/>
  <c r="AY98"/>
  <c r="X49"/>
  <c r="X104"/>
  <c r="Z100"/>
  <c r="AX100" s="1"/>
  <c r="AX98"/>
  <c r="AY48"/>
  <c r="AX54"/>
  <c r="AR28" i="11"/>
  <c r="AX103" i="10"/>
  <c r="V48"/>
  <c r="V103"/>
  <c r="AV103" s="1"/>
  <c r="AE43"/>
  <c r="AD43" i="11" s="1"/>
  <c r="V34" i="10"/>
  <c r="V33" i="11"/>
  <c r="V34" s="1"/>
  <c r="V98" i="10"/>
  <c r="AC49"/>
  <c r="AC104"/>
  <c r="AC106" s="1"/>
  <c r="AR33" i="11"/>
  <c r="AR34" s="1"/>
  <c r="AW34" i="10"/>
  <c r="AD34"/>
  <c r="AD33" i="11"/>
  <c r="AD34" s="1"/>
  <c r="AD98" i="10"/>
  <c r="AD100" s="1"/>
  <c r="AY103"/>
  <c r="Y49"/>
  <c r="Y104"/>
  <c r="AR43" i="11"/>
  <c r="AW48" i="10"/>
  <c r="AT28" i="11"/>
  <c r="AX48" i="10"/>
  <c r="AS43" i="11"/>
  <c r="AD48" i="10"/>
  <c r="AD103"/>
  <c r="AW98"/>
  <c r="Y100"/>
  <c r="AW100" s="1"/>
  <c r="Z104"/>
  <c r="Z49"/>
  <c r="AB49"/>
  <c r="AB104"/>
  <c r="AB106" s="1"/>
  <c r="AY34"/>
  <c r="AT33" i="11"/>
  <c r="AT34" s="1"/>
  <c r="AW103" i="10"/>
  <c r="AW54"/>
  <c r="AD28" i="11"/>
  <c r="AS33" l="1"/>
  <c r="AS34" s="1"/>
  <c r="AX49" i="10"/>
  <c r="V104"/>
  <c r="V49"/>
  <c r="AQ43" i="11"/>
  <c r="AV48" i="10"/>
  <c r="AW49"/>
  <c r="AV98"/>
  <c r="V100"/>
  <c r="AV100" s="1"/>
  <c r="AE48"/>
  <c r="AS48" i="11" s="1"/>
  <c r="AS49" s="1"/>
  <c r="AE103" i="10"/>
  <c r="AE43" i="11"/>
  <c r="X43"/>
  <c r="AA43"/>
  <c r="AB43"/>
  <c r="W43"/>
  <c r="Z43"/>
  <c r="Y43"/>
  <c r="AC43"/>
  <c r="AY49" i="10"/>
  <c r="X106"/>
  <c r="AY104"/>
  <c r="AE34"/>
  <c r="AE33" i="11"/>
  <c r="AE34" s="1"/>
  <c r="AL33" i="10"/>
  <c r="AE98"/>
  <c r="AE100" s="1"/>
  <c r="Z33" i="11"/>
  <c r="Z34" s="1"/>
  <c r="X33"/>
  <c r="X34" s="1"/>
  <c r="AC33"/>
  <c r="AC34" s="1"/>
  <c r="AB33"/>
  <c r="AB34" s="1"/>
  <c r="Y33"/>
  <c r="Y34" s="1"/>
  <c r="AA33"/>
  <c r="AA34" s="1"/>
  <c r="W33"/>
  <c r="W34" s="1"/>
  <c r="AD104" i="10"/>
  <c r="AD106" s="1"/>
  <c r="AD49"/>
  <c r="AX104"/>
  <c r="Z106"/>
  <c r="AX106" s="1"/>
  <c r="Y106"/>
  <c r="AW106" s="1"/>
  <c r="AW104"/>
  <c r="AQ33" i="11"/>
  <c r="AQ34" s="1"/>
  <c r="AV34" i="10"/>
  <c r="V43" i="11"/>
  <c r="AT43"/>
  <c r="AY100" i="10"/>
  <c r="AD48" i="11" l="1"/>
  <c r="AD49" s="1"/>
  <c r="AR48"/>
  <c r="AR49" s="1"/>
  <c r="AT48"/>
  <c r="AT49" s="1"/>
  <c r="AV49" i="10"/>
  <c r="AQ48" i="11"/>
  <c r="AQ49" s="1"/>
  <c r="AV104" i="10"/>
  <c r="V106"/>
  <c r="AV106" s="1"/>
  <c r="AE48" i="11"/>
  <c r="AE49" s="1"/>
  <c r="AE49" i="10"/>
  <c r="AE104"/>
  <c r="AE106" s="1"/>
  <c r="X48" i="11"/>
  <c r="X49" s="1"/>
  <c r="AA48"/>
  <c r="AA49" s="1"/>
  <c r="W48"/>
  <c r="W49" s="1"/>
  <c r="AC48"/>
  <c r="AC49" s="1"/>
  <c r="Y48"/>
  <c r="Y49" s="1"/>
  <c r="Z48"/>
  <c r="Z49" s="1"/>
  <c r="AB48"/>
  <c r="AB49" s="1"/>
  <c r="AY106" i="10"/>
  <c r="V48" i="11"/>
  <c r="V49" s="1"/>
</calcChain>
</file>

<file path=xl/sharedStrings.xml><?xml version="1.0" encoding="utf-8"?>
<sst xmlns="http://schemas.openxmlformats.org/spreadsheetml/2006/main" count="1332" uniqueCount="311">
  <si>
    <t>Gross Taxable Resources (millions)</t>
  </si>
  <si>
    <t>Per Capita</t>
  </si>
  <si>
    <t>Memo:</t>
  </si>
  <si>
    <t>Region</t>
  </si>
  <si>
    <t>Population</t>
  </si>
  <si>
    <t>PI</t>
  </si>
  <si>
    <t>CVA</t>
  </si>
  <si>
    <t>GTR</t>
  </si>
  <si>
    <t>Private Employment</t>
  </si>
  <si>
    <t>Cash PI</t>
  </si>
  <si>
    <t>Prop income</t>
  </si>
  <si>
    <t>PI + prop inc</t>
  </si>
  <si>
    <t>New York City</t>
  </si>
  <si>
    <t>Downstate</t>
  </si>
  <si>
    <t>Mid-Hudson/Catskills</t>
  </si>
  <si>
    <t>Capital District</t>
  </si>
  <si>
    <t>Central Leatherstocking</t>
  </si>
  <si>
    <t>Western Metros</t>
  </si>
  <si>
    <t>Western (Except Metros)</t>
  </si>
  <si>
    <t>Northern</t>
  </si>
  <si>
    <t>Total Non-NYC</t>
  </si>
  <si>
    <t>Total State</t>
  </si>
  <si>
    <t>Largest Counties</t>
  </si>
  <si>
    <r>
      <t xml:space="preserve">Kings </t>
    </r>
    <r>
      <rPr>
        <i/>
        <sz val="8"/>
        <rFont val="Arial"/>
        <family val="2"/>
      </rPr>
      <t>(NYC)</t>
    </r>
  </si>
  <si>
    <r>
      <t xml:space="preserve">Queens </t>
    </r>
    <r>
      <rPr>
        <i/>
        <sz val="8"/>
        <rFont val="Arial"/>
        <family val="2"/>
      </rPr>
      <t>(NYC)</t>
    </r>
  </si>
  <si>
    <r>
      <t xml:space="preserve">New York </t>
    </r>
    <r>
      <rPr>
        <i/>
        <sz val="8"/>
        <rFont val="Arial"/>
        <family val="2"/>
      </rPr>
      <t>(NYC)</t>
    </r>
  </si>
  <si>
    <r>
      <t xml:space="preserve">Suffolk </t>
    </r>
    <r>
      <rPr>
        <i/>
        <sz val="8"/>
        <rFont val="Arial"/>
        <family val="2"/>
      </rPr>
      <t>(Downstate)</t>
    </r>
  </si>
  <si>
    <r>
      <t xml:space="preserve">Bronx </t>
    </r>
    <r>
      <rPr>
        <i/>
        <sz val="8"/>
        <rFont val="Arial"/>
        <family val="2"/>
      </rPr>
      <t>(NYC)</t>
    </r>
  </si>
  <si>
    <r>
      <t xml:space="preserve">Nassau </t>
    </r>
    <r>
      <rPr>
        <i/>
        <sz val="8"/>
        <rFont val="Arial"/>
        <family val="2"/>
      </rPr>
      <t>(Downstate)</t>
    </r>
  </si>
  <si>
    <r>
      <t xml:space="preserve">Westchester </t>
    </r>
    <r>
      <rPr>
        <i/>
        <sz val="8"/>
        <rFont val="Arial"/>
        <family val="2"/>
      </rPr>
      <t>(Downstate)</t>
    </r>
  </si>
  <si>
    <r>
      <t xml:space="preserve">Erie </t>
    </r>
    <r>
      <rPr>
        <i/>
        <sz val="8"/>
        <rFont val="Arial"/>
        <family val="2"/>
      </rPr>
      <t>(West. Metro)</t>
    </r>
  </si>
  <si>
    <r>
      <t>Monroe</t>
    </r>
    <r>
      <rPr>
        <i/>
        <sz val="8"/>
        <rFont val="Arial"/>
        <family val="2"/>
      </rPr>
      <t xml:space="preserve"> (West. Metro)</t>
    </r>
  </si>
  <si>
    <r>
      <t xml:space="preserve">Richmond </t>
    </r>
    <r>
      <rPr>
        <i/>
        <sz val="8"/>
        <rFont val="Arial"/>
        <family val="2"/>
      </rPr>
      <t>(NYC)</t>
    </r>
  </si>
  <si>
    <r>
      <t xml:space="preserve">Onondaga </t>
    </r>
    <r>
      <rPr>
        <i/>
        <sz val="8"/>
        <rFont val="Arial"/>
        <family val="2"/>
      </rPr>
      <t>(West. Metro)</t>
    </r>
  </si>
  <si>
    <r>
      <t xml:space="preserve">Orange </t>
    </r>
    <r>
      <rPr>
        <i/>
        <sz val="8"/>
        <rFont val="Arial"/>
        <family val="2"/>
      </rPr>
      <t>(Mid-Hud./Cat.)</t>
    </r>
  </si>
  <si>
    <r>
      <t>Albany</t>
    </r>
    <r>
      <rPr>
        <i/>
        <sz val="8"/>
        <rFont val="Arial"/>
        <family val="2"/>
      </rPr>
      <t xml:space="preserve"> (Capital District)</t>
    </r>
  </si>
  <si>
    <r>
      <t xml:space="preserve">Rockland </t>
    </r>
    <r>
      <rPr>
        <i/>
        <sz val="8"/>
        <rFont val="Arial"/>
        <family val="2"/>
      </rPr>
      <t>(Downstate)</t>
    </r>
  </si>
  <si>
    <r>
      <t xml:space="preserve">Dutchess </t>
    </r>
    <r>
      <rPr>
        <i/>
        <sz val="8"/>
        <rFont val="Arial"/>
        <family val="2"/>
      </rPr>
      <t>(Mid-Hud./Cat.)</t>
    </r>
  </si>
  <si>
    <t>Memo: Share of Statewide</t>
  </si>
  <si>
    <t>New York County</t>
  </si>
  <si>
    <t>Source: IBO.</t>
  </si>
  <si>
    <t>Rest of NYC</t>
  </si>
  <si>
    <t>Downstate+Mid-Hudson/Catskills</t>
  </si>
  <si>
    <t>Upstate</t>
  </si>
  <si>
    <t>Reported Taxes on GTR</t>
  </si>
  <si>
    <t>Intrastate Tax Imports (Exports)</t>
  </si>
  <si>
    <t>Out of State Tax Exports</t>
  </si>
  <si>
    <t>All Taxes by Place Paid*</t>
  </si>
  <si>
    <t>* Intrastate tax shifts excluded, exported taxes included.</t>
  </si>
  <si>
    <t>Local Government</t>
  </si>
  <si>
    <t>Net</t>
  </si>
  <si>
    <t>Reported</t>
  </si>
  <si>
    <t>Municipal</t>
  </si>
  <si>
    <t>County</t>
  </si>
  <si>
    <t>School</t>
  </si>
  <si>
    <t>Other Local</t>
  </si>
  <si>
    <t>Total Local</t>
  </si>
  <si>
    <t>State</t>
  </si>
  <si>
    <t>Local</t>
  </si>
  <si>
    <t>Total</t>
  </si>
  <si>
    <t>NYC +/- Non-NYC</t>
  </si>
  <si>
    <t>na</t>
  </si>
  <si>
    <t xml:space="preserve">   Percent +/-</t>
  </si>
  <si>
    <t xml:space="preserve">x </t>
  </si>
  <si>
    <t>Property</t>
  </si>
  <si>
    <t>General Sales</t>
  </si>
  <si>
    <t>Personal Income</t>
  </si>
  <si>
    <t>Utility and Other</t>
  </si>
  <si>
    <t>Local/Total</t>
  </si>
  <si>
    <t>Shifted</t>
  </si>
  <si>
    <t>* Direct 'Other' taxes plus hospital and phone taxes.     ** Direct total taxes from plus total hidden and shifted taxes.</t>
  </si>
  <si>
    <t>Business Income</t>
  </si>
  <si>
    <t>Real Estate Related</t>
  </si>
  <si>
    <t>Memo: Share of State</t>
  </si>
  <si>
    <t>Reported + shifted</t>
  </si>
  <si>
    <t>NYC</t>
  </si>
  <si>
    <t>ROS</t>
  </si>
  <si>
    <t>Including intrastate shifts</t>
  </si>
  <si>
    <t>add GCT S-corp share to HH</t>
  </si>
  <si>
    <t>Major Taxes Paid by Businesses</t>
  </si>
  <si>
    <t>Memo: HH with rental RPT and proprietors' STX &amp; PIT + UBT allocated to HH</t>
  </si>
  <si>
    <t>Major Taxes Paid by Households (Excluding Intrastate Tax Shifts)</t>
  </si>
  <si>
    <t>Major Taxes Paid by Households (Including Intrastate Tax Shifts)</t>
  </si>
  <si>
    <t>hh w/o shift</t>
  </si>
  <si>
    <t>hh w/shift</t>
  </si>
  <si>
    <t>Prop HH STx to Bus</t>
  </si>
  <si>
    <t>Major Total</t>
  </si>
  <si>
    <t>UBT to HH</t>
  </si>
  <si>
    <t>hh/bus</t>
  </si>
  <si>
    <t>HH excise</t>
  </si>
  <si>
    <t>Memo: HH Taxes per $100 cash PI</t>
  </si>
  <si>
    <t>Memo: Est. HH excise tax impact</t>
  </si>
  <si>
    <t>Memo: HH with rental RPT and proprietors' STX &amp; PIT and allocated UBT per $100 PI+propinc</t>
  </si>
  <si>
    <t>Major Taxes Paid by Households (Excluding Intrastate Tax Shifts) per $100 PI</t>
  </si>
  <si>
    <t>Major Taxes Paid by Households (Including Intrastate Tax Shifts) per $100 PI</t>
  </si>
  <si>
    <t>Business/HH ratio</t>
  </si>
  <si>
    <t>All Major HH</t>
  </si>
  <si>
    <t>HH Total</t>
  </si>
  <si>
    <t>AC</t>
  </si>
  <si>
    <t>AT</t>
  </si>
  <si>
    <t>AU</t>
  </si>
  <si>
    <t>AX</t>
  </si>
  <si>
    <t>AY</t>
  </si>
  <si>
    <t>AZ</t>
  </si>
  <si>
    <t>BA</t>
  </si>
  <si>
    <t>BD</t>
  </si>
  <si>
    <t>BE</t>
  </si>
  <si>
    <t>BF</t>
  </si>
  <si>
    <t>Taxes per $100 PI or VA</t>
  </si>
  <si>
    <t>Taxes on GTR and Related Expenditures*</t>
  </si>
  <si>
    <t>Exported Taxes and Related Expenditures**</t>
  </si>
  <si>
    <t>Mid-Hudson/ Catskills</t>
  </si>
  <si>
    <t>Central Leather-stocking</t>
  </si>
  <si>
    <t>LOCAL</t>
  </si>
  <si>
    <t>Taxes</t>
  </si>
  <si>
    <t xml:space="preserve">  Reported</t>
  </si>
  <si>
    <t xml:space="preserve">  Intrastate Shifted</t>
  </si>
  <si>
    <t>Total Taxes</t>
  </si>
  <si>
    <t>Expenditures</t>
  </si>
  <si>
    <t xml:space="preserve">   Education</t>
  </si>
  <si>
    <t xml:space="preserve">   Higher Education</t>
  </si>
  <si>
    <t xml:space="preserve">   Medicaid</t>
  </si>
  <si>
    <t xml:space="preserve">   Temporary Assistance</t>
  </si>
  <si>
    <t xml:space="preserve">   Other</t>
  </si>
  <si>
    <t>Total Expenditures</t>
  </si>
  <si>
    <t>Intrastate subsidy</t>
  </si>
  <si>
    <t>STATE</t>
  </si>
  <si>
    <t>TOTAL</t>
  </si>
  <si>
    <t>** Out-of-state tax exports and expenditures funded by tax exports.</t>
  </si>
  <si>
    <t>state w/o intrastate shifted</t>
  </si>
  <si>
    <t>state expenditures</t>
  </si>
  <si>
    <t xml:space="preserve">- </t>
  </si>
  <si>
    <t>NYC less rest of state</t>
  </si>
  <si>
    <t>Dowstate var</t>
  </si>
  <si>
    <t>With Breakout of New York City's Five Boroughs and Western Metro Counties</t>
  </si>
  <si>
    <t>Gross Taxable Resources (billions)</t>
  </si>
  <si>
    <t>Reported Taxes per $100 Gross Taxable Resources</t>
  </si>
  <si>
    <t>City</t>
  </si>
  <si>
    <t>Rank</t>
  </si>
  <si>
    <t>Los Angeles</t>
  </si>
  <si>
    <t>Chicago</t>
  </si>
  <si>
    <t>Houston</t>
  </si>
  <si>
    <t>Philadelphia</t>
  </si>
  <si>
    <t>Phoenix</t>
  </si>
  <si>
    <t>San Diego</t>
  </si>
  <si>
    <t>San Antonio</t>
  </si>
  <si>
    <t>Dallas</t>
  </si>
  <si>
    <t>Putnam</t>
  </si>
  <si>
    <t>Adjust Resident PIT by POW</t>
  </si>
  <si>
    <t xml:space="preserve">   tax exports plus expenditures funded by tax exports excluded.</t>
  </si>
  <si>
    <t>Memo: Surplus and Deficit Regions</t>
  </si>
  <si>
    <t>NYC + Downstate</t>
  </si>
  <si>
    <t xml:space="preserve">Memo: </t>
  </si>
  <si>
    <t>*** Taxes allocated by where liability incurred: intrastate tax shifts allocate personal income taxes by place of work; out-of-state</t>
  </si>
  <si>
    <t>* Taxes allocated by location of payer: intrastate tax shifts allocate property and sales taxes by primary place of residence; out-of-state</t>
  </si>
  <si>
    <t xml:space="preserve">   tax exports (also allocated by place of work) plus expenditures funded by tax exports included.</t>
  </si>
  <si>
    <t>Upstate urban</t>
  </si>
  <si>
    <t>Upstate rural</t>
  </si>
  <si>
    <t>All surplus regions</t>
  </si>
  <si>
    <t>T8(exp)</t>
  </si>
  <si>
    <t xml:space="preserve">   Public Safety</t>
  </si>
  <si>
    <t xml:space="preserve">   Employee Benefits</t>
  </si>
  <si>
    <t xml:space="preserve">   Debt Service</t>
  </si>
  <si>
    <t>Rest of State</t>
  </si>
  <si>
    <t>Local taxes</t>
  </si>
  <si>
    <t>Local expenditures</t>
  </si>
  <si>
    <t>State taxes</t>
  </si>
  <si>
    <t>State expenditures</t>
  </si>
  <si>
    <t>Total taxes</t>
  </si>
  <si>
    <t>Total expenditures</t>
  </si>
  <si>
    <t>need to allocate some of remaining UBT to other counties [use old commuter tax distr, or sefl-empl JTW.]</t>
  </si>
  <si>
    <t>=LSF</t>
  </si>
  <si>
    <t>Memo: MTA and other transit districts (including city and state aid)</t>
  </si>
  <si>
    <t xml:space="preserve">   Transit District</t>
  </si>
  <si>
    <t>Non-NYC less Cap.</t>
  </si>
  <si>
    <t>Total excluding Transit District</t>
  </si>
  <si>
    <t>Urban v Rural</t>
  </si>
  <si>
    <t>NYC, Downstate, W Metros</t>
  </si>
  <si>
    <t>Mid-Hud, Cen, No, West</t>
  </si>
  <si>
    <t>with DOC spending assigned to residence of inmate (NYC)</t>
  </si>
  <si>
    <t>All Taxes by Place Liability Incurred and Related Expenditures***</t>
  </si>
  <si>
    <t>Rest of Mid-Hud</t>
  </si>
  <si>
    <t>Taxes (dollars in millions)</t>
  </si>
  <si>
    <t>&amp; Assess.</t>
  </si>
  <si>
    <t>Health Surch.</t>
  </si>
  <si>
    <t>State &amp; Local</t>
  </si>
  <si>
    <t>Tax Effort (Taxes per $100 GTR)</t>
  </si>
  <si>
    <t>UI &amp; WC</t>
  </si>
  <si>
    <t>Levies</t>
  </si>
  <si>
    <t>Expanded</t>
  </si>
  <si>
    <t>STX shares</t>
  </si>
  <si>
    <t>NYC all reported</t>
  </si>
  <si>
    <t>state all reported</t>
  </si>
  <si>
    <t>Net shift</t>
  </si>
  <si>
    <t>Memo: Net impact of going from place of spending to place of benefit (crime allocation) for State Corrections</t>
  </si>
  <si>
    <t xml:space="preserve">   State Corrections spending allocated to where costs incurred.</t>
  </si>
  <si>
    <t>State Corrections expenditures reallocation included above</t>
  </si>
  <si>
    <t>Personal Income*</t>
  </si>
  <si>
    <t>Reported and Shifted Taxes</t>
  </si>
  <si>
    <t>Corrections expenditures reallocation included in State Public Safety above</t>
  </si>
  <si>
    <r>
      <t xml:space="preserve">Kings </t>
    </r>
    <r>
      <rPr>
        <i/>
        <sz val="9"/>
        <rFont val="Franklin Gothic Book"/>
        <family val="2"/>
      </rPr>
      <t>(NYC)</t>
    </r>
  </si>
  <si>
    <r>
      <t xml:space="preserve">Queens </t>
    </r>
    <r>
      <rPr>
        <i/>
        <sz val="9"/>
        <rFont val="Franklin Gothic Book"/>
        <family val="2"/>
      </rPr>
      <t>(NYC)</t>
    </r>
  </si>
  <si>
    <r>
      <t xml:space="preserve">New York </t>
    </r>
    <r>
      <rPr>
        <i/>
        <sz val="9"/>
        <rFont val="Franklin Gothic Book"/>
        <family val="2"/>
      </rPr>
      <t>(NYC)</t>
    </r>
  </si>
  <si>
    <r>
      <t xml:space="preserve">Suffolk </t>
    </r>
    <r>
      <rPr>
        <i/>
        <sz val="9"/>
        <rFont val="Franklin Gothic Book"/>
        <family val="2"/>
      </rPr>
      <t>(Downstate)</t>
    </r>
  </si>
  <si>
    <r>
      <t xml:space="preserve">Bronx </t>
    </r>
    <r>
      <rPr>
        <i/>
        <sz val="9"/>
        <rFont val="Franklin Gothic Book"/>
        <family val="2"/>
      </rPr>
      <t>(NYC)</t>
    </r>
  </si>
  <si>
    <r>
      <t xml:space="preserve">Nassau </t>
    </r>
    <r>
      <rPr>
        <i/>
        <sz val="9"/>
        <rFont val="Franklin Gothic Book"/>
        <family val="2"/>
      </rPr>
      <t>(Downstate)</t>
    </r>
  </si>
  <si>
    <r>
      <t xml:space="preserve">Westchester </t>
    </r>
    <r>
      <rPr>
        <i/>
        <sz val="9"/>
        <rFont val="Franklin Gothic Book"/>
        <family val="2"/>
      </rPr>
      <t>(Downstate)</t>
    </r>
  </si>
  <si>
    <r>
      <t xml:space="preserve">Erie </t>
    </r>
    <r>
      <rPr>
        <i/>
        <sz val="9"/>
        <rFont val="Franklin Gothic Book"/>
        <family val="2"/>
      </rPr>
      <t>(West. Metro)</t>
    </r>
  </si>
  <si>
    <r>
      <t>Monroe</t>
    </r>
    <r>
      <rPr>
        <i/>
        <sz val="9"/>
        <rFont val="Franklin Gothic Book"/>
        <family val="2"/>
      </rPr>
      <t xml:space="preserve"> (West. Metro)</t>
    </r>
  </si>
  <si>
    <r>
      <t xml:space="preserve">Richmond </t>
    </r>
    <r>
      <rPr>
        <i/>
        <sz val="9"/>
        <rFont val="Franklin Gothic Book"/>
        <family val="2"/>
      </rPr>
      <t>(NYC)</t>
    </r>
  </si>
  <si>
    <r>
      <t xml:space="preserve">Onondaga </t>
    </r>
    <r>
      <rPr>
        <i/>
        <sz val="9"/>
        <rFont val="Franklin Gothic Book"/>
        <family val="2"/>
      </rPr>
      <t>(West. Metro)</t>
    </r>
  </si>
  <si>
    <r>
      <t xml:space="preserve">Orange </t>
    </r>
    <r>
      <rPr>
        <i/>
        <sz val="9"/>
        <rFont val="Franklin Gothic Book"/>
        <family val="2"/>
      </rPr>
      <t>(Mid-Hud./Cat.)</t>
    </r>
  </si>
  <si>
    <r>
      <t>Albany</t>
    </r>
    <r>
      <rPr>
        <i/>
        <sz val="9"/>
        <rFont val="Franklin Gothic Book"/>
        <family val="2"/>
      </rPr>
      <t xml:space="preserve"> (Capital District)</t>
    </r>
  </si>
  <si>
    <r>
      <t xml:space="preserve">Rockland </t>
    </r>
    <r>
      <rPr>
        <i/>
        <sz val="9"/>
        <rFont val="Franklin Gothic Book"/>
        <family val="2"/>
      </rPr>
      <t>(Downstate)</t>
    </r>
  </si>
  <si>
    <r>
      <t xml:space="preserve">Dutchess </t>
    </r>
    <r>
      <rPr>
        <i/>
        <sz val="9"/>
        <rFont val="Franklin Gothic Book"/>
        <family val="2"/>
      </rPr>
      <t>(Mid-Hud./Cat.)</t>
    </r>
  </si>
  <si>
    <t>SOURCE: IBO</t>
  </si>
  <si>
    <r>
      <t xml:space="preserve">New York State and Local Government Taxes by Type of Government, 2004-2005
</t>
    </r>
    <r>
      <rPr>
        <i/>
        <sz val="8"/>
        <rFont val="Franklin Gothic Book"/>
        <family val="2"/>
      </rPr>
      <t>Dollars in millions</t>
    </r>
  </si>
  <si>
    <t>Total State and Local</t>
  </si>
  <si>
    <t>Gross Local</t>
  </si>
  <si>
    <t>Less: Intrastate</t>
  </si>
  <si>
    <t>Net 
Local</t>
  </si>
  <si>
    <r>
      <t xml:space="preserve">New York State and Local Government Tax Effort by Type of Government, 2004-2005
</t>
    </r>
    <r>
      <rPr>
        <i/>
        <sz val="8"/>
        <rFont val="Franklin Gothic Book"/>
        <family val="2"/>
      </rPr>
      <t>Taxes per $100 Gross Taxable Resources</t>
    </r>
  </si>
  <si>
    <t>Total State
and Local</t>
  </si>
  <si>
    <t>New York State and Local Government Taxes by Type of Tax, 2004-2005</t>
  </si>
  <si>
    <t>Dollars in millions</t>
  </si>
  <si>
    <r>
      <t xml:space="preserve">Kings </t>
    </r>
    <r>
      <rPr>
        <i/>
        <sz val="9"/>
        <color theme="1"/>
        <rFont val="Franklin Gothic Book"/>
        <family val="2"/>
      </rPr>
      <t>(NYC)</t>
    </r>
  </si>
  <si>
    <r>
      <t xml:space="preserve">Queens </t>
    </r>
    <r>
      <rPr>
        <i/>
        <sz val="9"/>
        <color theme="1"/>
        <rFont val="Franklin Gothic Book"/>
        <family val="2"/>
      </rPr>
      <t>(NYC)</t>
    </r>
  </si>
  <si>
    <r>
      <t xml:space="preserve">New York </t>
    </r>
    <r>
      <rPr>
        <i/>
        <sz val="9"/>
        <color theme="1"/>
        <rFont val="Franklin Gothic Book"/>
        <family val="2"/>
      </rPr>
      <t>(NYC)</t>
    </r>
  </si>
  <si>
    <r>
      <t xml:space="preserve">Suffolk </t>
    </r>
    <r>
      <rPr>
        <i/>
        <sz val="9"/>
        <color theme="1"/>
        <rFont val="Franklin Gothic Book"/>
        <family val="2"/>
      </rPr>
      <t>(Downstate)</t>
    </r>
  </si>
  <si>
    <r>
      <t xml:space="preserve">Bronx </t>
    </r>
    <r>
      <rPr>
        <i/>
        <sz val="9"/>
        <color theme="1"/>
        <rFont val="Franklin Gothic Book"/>
        <family val="2"/>
      </rPr>
      <t>(NYC)</t>
    </r>
  </si>
  <si>
    <r>
      <t xml:space="preserve">Nassau </t>
    </r>
    <r>
      <rPr>
        <i/>
        <sz val="9"/>
        <color theme="1"/>
        <rFont val="Franklin Gothic Book"/>
        <family val="2"/>
      </rPr>
      <t>(Downstate)</t>
    </r>
  </si>
  <si>
    <r>
      <t xml:space="preserve">Westchester </t>
    </r>
    <r>
      <rPr>
        <i/>
        <sz val="9"/>
        <color theme="1"/>
        <rFont val="Franklin Gothic Book"/>
        <family val="2"/>
      </rPr>
      <t>(Downstate)</t>
    </r>
  </si>
  <si>
    <r>
      <t xml:space="preserve">Erie </t>
    </r>
    <r>
      <rPr>
        <i/>
        <sz val="9"/>
        <color theme="1"/>
        <rFont val="Franklin Gothic Book"/>
        <family val="2"/>
      </rPr>
      <t>(West. Metro)</t>
    </r>
  </si>
  <si>
    <r>
      <t>Monroe</t>
    </r>
    <r>
      <rPr>
        <i/>
        <sz val="9"/>
        <color theme="1"/>
        <rFont val="Franklin Gothic Book"/>
        <family val="2"/>
      </rPr>
      <t xml:space="preserve"> (West. Metro)</t>
    </r>
  </si>
  <si>
    <r>
      <t xml:space="preserve">Richmond </t>
    </r>
    <r>
      <rPr>
        <i/>
        <sz val="9"/>
        <color theme="1"/>
        <rFont val="Franklin Gothic Book"/>
        <family val="2"/>
      </rPr>
      <t>(NYC)</t>
    </r>
  </si>
  <si>
    <r>
      <t xml:space="preserve">Onondaga </t>
    </r>
    <r>
      <rPr>
        <i/>
        <sz val="9"/>
        <color theme="1"/>
        <rFont val="Franklin Gothic Book"/>
        <family val="2"/>
      </rPr>
      <t>(West. Metro)</t>
    </r>
  </si>
  <si>
    <r>
      <t xml:space="preserve">Orange </t>
    </r>
    <r>
      <rPr>
        <i/>
        <sz val="9"/>
        <color theme="1"/>
        <rFont val="Franklin Gothic Book"/>
        <family val="2"/>
      </rPr>
      <t>(Mid-Hud./Cat.)</t>
    </r>
  </si>
  <si>
    <r>
      <t>Albany</t>
    </r>
    <r>
      <rPr>
        <i/>
        <sz val="9"/>
        <color theme="1"/>
        <rFont val="Franklin Gothic Book"/>
        <family val="2"/>
      </rPr>
      <t xml:space="preserve"> (Capital District)</t>
    </r>
  </si>
  <si>
    <r>
      <t xml:space="preserve">Rockland </t>
    </r>
    <r>
      <rPr>
        <i/>
        <sz val="9"/>
        <color theme="1"/>
        <rFont val="Franklin Gothic Book"/>
        <family val="2"/>
      </rPr>
      <t>(Downstate)</t>
    </r>
  </si>
  <si>
    <r>
      <t xml:space="preserve">Dutchess </t>
    </r>
    <r>
      <rPr>
        <i/>
        <sz val="9"/>
        <color theme="1"/>
        <rFont val="Franklin Gothic Book"/>
        <family val="2"/>
      </rPr>
      <t>(Mid-Hud./Cat.)</t>
    </r>
  </si>
  <si>
    <t>NOTES: *Direct 'Other' taxes plus hospital and phone taxes.  **Direct total taxes from plus total hidden and shifted taxes.</t>
  </si>
  <si>
    <t>Taxes per $100 GTR</t>
  </si>
  <si>
    <t>New York State and Local Government Tax Effort by Type of Tax, 2004-2005</t>
  </si>
  <si>
    <t>Taxes on PI and VA, dollars in millions</t>
  </si>
  <si>
    <t>NOTE: *Personal income taxes without EITC refund, but with Waiver 1127 (NYC income taxes paid by government workers residing outside the city).</t>
  </si>
  <si>
    <t>Property**</t>
  </si>
  <si>
    <t>Personal Inocme</t>
  </si>
  <si>
    <t>Value Added</t>
  </si>
  <si>
    <t>Per Worker Value Added</t>
  </si>
  <si>
    <t>Gross Taxable Resources</t>
  </si>
  <si>
    <t>Total Gross Taxable Resources</t>
  </si>
  <si>
    <t>Business Capital Value Added</t>
  </si>
  <si>
    <t>Resident Personal Income</t>
  </si>
  <si>
    <t>New York Gross Taxable Resources by Region and Largest County, 2004-2005</t>
  </si>
  <si>
    <t>Major Taxes Paid by Businesses per $100 Value Added</t>
  </si>
  <si>
    <t>New York State and Local Taxes and Expenditures by Major Program and Region, 2004-2005</t>
  </si>
  <si>
    <t>Intrastate Subsidy</t>
  </si>
  <si>
    <r>
      <rPr>
        <sz val="10"/>
        <rFont val="Franklin Gothic Demi"/>
        <family val="2"/>
      </rPr>
      <t>New York State and Local Tax and Expenditure Effort by Major Program and Region, 2004-2005</t>
    </r>
    <r>
      <rPr>
        <b/>
        <sz val="10"/>
        <rFont val="Arial"/>
        <family val="2"/>
      </rPr>
      <t xml:space="preserve">
</t>
    </r>
    <r>
      <rPr>
        <i/>
        <sz val="8"/>
        <rFont val="Franklin Gothic Book"/>
        <family val="2"/>
      </rPr>
      <t>Taxes and Expenditures per $100 Gross Taxable Resources</t>
    </r>
  </si>
  <si>
    <t>Total
 Non-NYC</t>
  </si>
  <si>
    <t>Total
State</t>
  </si>
  <si>
    <t>NOTE: *Taxes allocated by location of payer: intrastate tax shifts allocate property and sales taxes by primary place of residence; out-of-state tax exports plus expenditures funded by tax exports excluded.</t>
  </si>
  <si>
    <r>
      <rPr>
        <sz val="10"/>
        <rFont val="Franklin Gothic Demi"/>
        <family val="2"/>
      </rPr>
      <t>Net Fiscal Balance Measured Two Ways, 2004-2005</t>
    </r>
    <r>
      <rPr>
        <b/>
        <sz val="10"/>
        <rFont val="Arial"/>
        <family val="2"/>
      </rPr>
      <t xml:space="preserve">
</t>
    </r>
    <r>
      <rPr>
        <i/>
        <sz val="8"/>
        <rFont val="Franklin Gothic Book"/>
        <family val="2"/>
      </rPr>
      <t>Dollars in millions</t>
    </r>
  </si>
  <si>
    <t>Taxes on GTR and
Related Expenditures*</t>
  </si>
  <si>
    <t>All Taxes by Place Incurred &amp;
 Related Expenditures**</t>
  </si>
  <si>
    <t>Rest of
State</t>
  </si>
  <si>
    <t>NOTES: * Taxes allocated by location of payer: intrastate tax shifts allocate property and sales taxes by primary place of residence; out-of-state tax exports plus expenditures funded by tax exports excluded.
** Taxes allocated by where liability incurred: intrastate tax shifts allocate personal income taxes by place of work; out-of-state tax exports (also allocated by place of work) plus expenditures funded by tax exports included.
State Corrections spending allocated to where costs incurred.</t>
  </si>
  <si>
    <t>Percent of Total State</t>
  </si>
  <si>
    <r>
      <rPr>
        <sz val="9"/>
        <rFont val="Franklin Gothic Book"/>
        <family val="2"/>
      </rPr>
      <t xml:space="preserve">Kings </t>
    </r>
    <r>
      <rPr>
        <i/>
        <sz val="9"/>
        <rFont val="Franklin Gothic Book"/>
        <family val="2"/>
      </rPr>
      <t>(NYC)</t>
    </r>
  </si>
  <si>
    <r>
      <rPr>
        <sz val="9"/>
        <rFont val="Franklin Gothic Book"/>
        <family val="2"/>
      </rPr>
      <t xml:space="preserve">Queens </t>
    </r>
    <r>
      <rPr>
        <i/>
        <sz val="9"/>
        <rFont val="Franklin Gothic Book"/>
        <family val="2"/>
      </rPr>
      <t>(NYC)</t>
    </r>
  </si>
  <si>
    <r>
      <rPr>
        <sz val="9"/>
        <rFont val="Franklin Gothic Book"/>
        <family val="2"/>
      </rPr>
      <t xml:space="preserve">New York </t>
    </r>
    <r>
      <rPr>
        <i/>
        <sz val="9"/>
        <rFont val="Franklin Gothic Book"/>
        <family val="2"/>
      </rPr>
      <t>(NYC)</t>
    </r>
  </si>
  <si>
    <r>
      <rPr>
        <sz val="9"/>
        <rFont val="Franklin Gothic Book"/>
        <family val="2"/>
      </rPr>
      <t xml:space="preserve">Bronx </t>
    </r>
    <r>
      <rPr>
        <i/>
        <sz val="9"/>
        <rFont val="Franklin Gothic Book"/>
        <family val="2"/>
      </rPr>
      <t>(NYC)</t>
    </r>
  </si>
  <si>
    <r>
      <rPr>
        <sz val="9"/>
        <rFont val="Franklin Gothic Book"/>
        <family val="2"/>
      </rPr>
      <t xml:space="preserve">Richmond </t>
    </r>
    <r>
      <rPr>
        <i/>
        <sz val="9"/>
        <rFont val="Franklin Gothic Book"/>
        <family val="2"/>
      </rPr>
      <t>(NYC)</t>
    </r>
  </si>
  <si>
    <r>
      <t xml:space="preserve">Erie </t>
    </r>
    <r>
      <rPr>
        <i/>
        <sz val="9"/>
        <rFont val="Franklin Gothic Book"/>
        <family val="2"/>
      </rPr>
      <t>(Buffalo)</t>
    </r>
  </si>
  <si>
    <r>
      <t>Monroe</t>
    </r>
    <r>
      <rPr>
        <i/>
        <sz val="9"/>
        <rFont val="Franklin Gothic Book"/>
        <family val="2"/>
      </rPr>
      <t xml:space="preserve"> (Rochester)</t>
    </r>
  </si>
  <si>
    <r>
      <t xml:space="preserve">Onondaga </t>
    </r>
    <r>
      <rPr>
        <i/>
        <sz val="9"/>
        <rFont val="Franklin Gothic Book"/>
        <family val="2"/>
      </rPr>
      <t>(Syracuse)</t>
    </r>
  </si>
  <si>
    <t>Non-NYC Average</t>
  </si>
  <si>
    <t>Taxable Resources and Tax Effort in the Largest U.S. Cities, 2003-2004 (Revised)</t>
  </si>
  <si>
    <t xml:space="preserve">Total State and Local Government Taxes and Tax Effort Including Surcharges and Assessments on Private Providers and Unemployment Insurance and Workers' Compensation Levies on Private Payrolls, 2004-2005 </t>
  </si>
  <si>
    <t>POL net fiscal balance (5-9)</t>
  </si>
  <si>
    <t>POP related spending</t>
  </si>
  <si>
    <t>Equals: POL taxes</t>
  </si>
  <si>
    <r>
      <rPr>
        <sz val="10"/>
        <color theme="1"/>
        <rFont val="Franklin Gothic Demi"/>
        <family val="2"/>
      </rPr>
      <t>Crosswalk from Place of Payer (POP) to Place of Liability (POL) Net Fiscal Balance for New York City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Franklin Gothic Book"/>
        <family val="2"/>
      </rPr>
      <t>Dollars in millions</t>
    </r>
  </si>
  <si>
    <t>Less: STX and RPT Shifts</t>
  </si>
  <si>
    <t>Plus: Resident PIT Shift</t>
  </si>
  <si>
    <t>Plus: Exported Taxes</t>
  </si>
  <si>
    <t>Plus: Corrections Shift</t>
  </si>
  <si>
    <t>Plus: Spending Funded by Exported Taxes</t>
  </si>
  <si>
    <t>Equals: POL Related Spending</t>
  </si>
  <si>
    <t>POP Net Fiscal Balance (1-6)</t>
  </si>
  <si>
    <t>Sum of Adjustments (-2-3-4+7+8)</t>
  </si>
  <si>
    <t>POP Taxes</t>
  </si>
  <si>
    <t xml:space="preserve">1. New York Gross Taxable Resources by Region and Largest County, 2004-2005 </t>
  </si>
  <si>
    <t>2. New York State and Local Government Taxes by Type of Government, 2004-2005</t>
  </si>
  <si>
    <t>3. New York State and Local Government Tax Effort by Type of Government, 2004-2005</t>
  </si>
  <si>
    <t>4. New York State and Local Government Taxes by Type of Tax, 2004-2005</t>
  </si>
  <si>
    <t>5. New York State and Local Government Tax Effort by Type of Tax, 2004-2005</t>
  </si>
  <si>
    <t>8. New York State and Local Taxes and Expenditures by Major Program and Region, 2004-2005</t>
  </si>
  <si>
    <t>9. New York State and Local Tax and Expenditure Effort by Major Program and Region, 2004-2005</t>
  </si>
  <si>
    <t>Shares of Statewide Taxes and Expenditures by Major Program and Region, 2004-2005</t>
  </si>
  <si>
    <t>10. Shares of Statewide Taxes and Expenditures by Major Program and Region, 2004-2005</t>
  </si>
  <si>
    <t>11. Net Fiscal Balance Measured Two Ways, 2004-2005</t>
  </si>
  <si>
    <t>12. Crosswalk from Place of Payer (POP) to Place of Liability (POL) Net Fiscal Balance for New York City</t>
  </si>
  <si>
    <t>A1. Taxable Resources and Tax Effort in the Largest U.S. Cities, 2003-2004 (Revised)</t>
  </si>
  <si>
    <t xml:space="preserve">A2. Total State and Local Government Taxes and Tax Effort Including Surcharges and Assessments on Private Providers and Unemployment Insurance and Workers' Compensation Levies on Private Payrolls, 2004-2005 </t>
  </si>
  <si>
    <t>Return to report.</t>
  </si>
  <si>
    <t>To go to a specific table, click on the links below.</t>
  </si>
  <si>
    <t>Web Tables for "Tax Effort and Spending Effort Across New York State."</t>
  </si>
  <si>
    <t>6. Major State and Local Household and Business Taxes, 2004-2005 (Expanded)</t>
  </si>
  <si>
    <t>Major State and Local Household and Business Taxes, 2004-2005 (Expanded)</t>
  </si>
  <si>
    <t>7. Major State and Local Household and Business Tax Effort, 2004-2005 (Expanded)</t>
  </si>
  <si>
    <t>Major State and Local Household and Business Tax Effort, 2004-2005 (Expanded)</t>
  </si>
</sst>
</file>

<file path=xl/styles.xml><?xml version="1.0" encoding="utf-8"?>
<styleSheet xmlns="http://schemas.openxmlformats.org/spreadsheetml/2006/main">
  <numFmts count="2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&quot;$&quot;* #,##0.0_);_(&quot;$&quot;* \(#,##0.0\);_(&quot;$&quot;* &quot;-&quot;_);_(@_)"/>
    <numFmt numFmtId="166" formatCode="_(* #,##0.0_);_(* \(#,##0.0\);_(* &quot;-&quot;_);_(@_)"/>
    <numFmt numFmtId="167" formatCode="#,##0.0"/>
    <numFmt numFmtId="168" formatCode="_(* #,##0.00_);_(* \(#,##0.00\);_(* &quot;-&quot;_);_(@_)"/>
    <numFmt numFmtId="169" formatCode="_(&quot;$&quot;* #,##0.00_);_(&quot;$&quot;* \(#,##0.00\);_(&quot;$&quot;* &quot;-&quot;_);_(@_)"/>
    <numFmt numFmtId="170" formatCode="#,##0.0_);\(#,##0.0\)"/>
    <numFmt numFmtId="171" formatCode="&quot;$&quot;#,##0"/>
    <numFmt numFmtId="172" formatCode="&quot;$&quot;#,##0.0"/>
    <numFmt numFmtId="173" formatCode="_(&quot;$&quot;#,##0.00_);_(&quot;$&quot;\(#,##0.00\);_(&quot;$&quot;&quot;-&quot;??_)"/>
    <numFmt numFmtId="174" formatCode="&quot;$&quot;#,##0.00"/>
    <numFmt numFmtId="175" formatCode="_(&quot;$&quot;#,##0.0_);_(&quot;$&quot;\(#,##0.0\);_(&quot;$&quot;&quot;-&quot;??_)"/>
    <numFmt numFmtId="176" formatCode="#,##0.0;[Red]#,##0.0"/>
    <numFmt numFmtId="177" formatCode="#,##0.00;[Red]#,##0.00"/>
    <numFmt numFmtId="178" formatCode="&quot;$&quot;#,##0.00;[Red]&quot;$&quot;#,##0.00"/>
    <numFmt numFmtId="179" formatCode="0.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color theme="6" tint="-0.499984740745262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color theme="6" tint="-0.49998474074526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sz val="8"/>
      <color theme="3"/>
      <name val="Arial"/>
      <family val="2"/>
    </font>
    <font>
      <b/>
      <sz val="9"/>
      <name val="Arial"/>
      <family val="2"/>
    </font>
    <font>
      <sz val="8"/>
      <color theme="3" tint="-0.249977111117893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8"/>
      <color theme="3" tint="-0.249977111117893"/>
      <name val="Arial"/>
      <family val="2"/>
    </font>
    <font>
      <b/>
      <i/>
      <sz val="8"/>
      <color rgb="FFFF0000"/>
      <name val="Arial"/>
      <family val="2"/>
    </font>
    <font>
      <b/>
      <i/>
      <sz val="8"/>
      <color theme="3" tint="-0.249977111117893"/>
      <name val="Arial"/>
      <family val="2"/>
    </font>
    <font>
      <i/>
      <sz val="10"/>
      <color theme="1"/>
      <name val="Arial"/>
      <family val="2"/>
    </font>
    <font>
      <i/>
      <sz val="8"/>
      <color rgb="FFFF0000"/>
      <name val="Arial"/>
      <family val="2"/>
    </font>
    <font>
      <i/>
      <sz val="8"/>
      <color theme="3" tint="-0.249977111117893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6" tint="-0.499984740745262"/>
      <name val="Arial"/>
      <family val="2"/>
    </font>
    <font>
      <sz val="8"/>
      <color rgb="FFC00000"/>
      <name val="Arial"/>
      <family val="2"/>
    </font>
    <font>
      <b/>
      <i/>
      <sz val="9"/>
      <name val="Arial"/>
      <family val="2"/>
    </font>
    <font>
      <i/>
      <sz val="8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Franklin Gothic Demi"/>
      <family val="2"/>
    </font>
    <font>
      <i/>
      <sz val="9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i/>
      <sz val="9"/>
      <name val="Franklin Gothic Book"/>
      <family val="2"/>
    </font>
    <font>
      <sz val="8"/>
      <name val="Franklin Gothic Book"/>
      <family val="2"/>
    </font>
    <font>
      <i/>
      <sz val="9"/>
      <name val="Franklin Gothic Demi"/>
      <family val="2"/>
    </font>
    <font>
      <i/>
      <sz val="8"/>
      <name val="Franklin Gothic Book"/>
      <family val="2"/>
    </font>
    <font>
      <b/>
      <sz val="9"/>
      <color theme="1"/>
      <name val="Arial"/>
      <family val="2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9"/>
      <color theme="1"/>
      <name val="Franklin Gothic Condensed"/>
      <family val="2"/>
    </font>
    <font>
      <sz val="10"/>
      <color theme="1"/>
      <name val="Franklin Gothic Book"/>
      <family val="2"/>
    </font>
    <font>
      <sz val="8"/>
      <color rgb="FFFF0000"/>
      <name val="Franklin Gothic Book"/>
      <family val="2"/>
    </font>
    <font>
      <b/>
      <sz val="10"/>
      <color theme="1"/>
      <name val="Franklin Gothic Book"/>
      <family val="2"/>
    </font>
    <font>
      <sz val="11"/>
      <color theme="1"/>
      <name val="Franklin Gothic Book"/>
      <family val="2"/>
    </font>
    <font>
      <i/>
      <sz val="9"/>
      <color theme="1"/>
      <name val="Franklin Gothic Demi"/>
      <family val="2"/>
    </font>
    <font>
      <i/>
      <sz val="10"/>
      <color theme="1"/>
      <name val="Franklin Gothic Demi"/>
      <family val="2"/>
    </font>
    <font>
      <i/>
      <sz val="9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11"/>
      <color rgb="FFFF0000"/>
      <name val="Franklin Gothic Book"/>
      <family val="2"/>
    </font>
    <font>
      <sz val="11"/>
      <color theme="3" tint="-0.249977111117893"/>
      <name val="Franklin Gothic Book"/>
      <family val="2"/>
    </font>
    <font>
      <sz val="8"/>
      <color theme="1"/>
      <name val="Franklin Gothic Book"/>
      <family val="2"/>
    </font>
    <font>
      <sz val="8"/>
      <color theme="6" tint="-0.499984740745262"/>
      <name val="Franklin Gothic Book"/>
      <family val="2"/>
    </font>
    <font>
      <sz val="9"/>
      <color theme="6" tint="-0.499984740745262"/>
      <name val="Franklin Gothic Book"/>
      <family val="2"/>
    </font>
    <font>
      <b/>
      <sz val="9"/>
      <name val="Franklin Gothic Demi"/>
      <family val="2"/>
    </font>
    <font>
      <b/>
      <sz val="9"/>
      <color theme="1"/>
      <name val="Franklin Gothic Demi"/>
      <family val="2"/>
    </font>
    <font>
      <sz val="9"/>
      <color theme="6" tint="-0.499984740745262"/>
      <name val="Franklin Gothic Demi"/>
      <family val="2"/>
    </font>
    <font>
      <b/>
      <i/>
      <sz val="9"/>
      <name val="Franklin Gothic Demi"/>
      <family val="2"/>
    </font>
    <font>
      <b/>
      <sz val="9"/>
      <color theme="6" tint="-0.499984740745262"/>
      <name val="Franklin Gothic Demi"/>
      <family val="2"/>
    </font>
    <font>
      <i/>
      <sz val="9"/>
      <color theme="6" tint="-0.499984740745262"/>
      <name val="Franklin Gothic Demi"/>
      <family val="2"/>
    </font>
    <font>
      <sz val="8"/>
      <name val="Franklin Gothic Demi"/>
      <family val="2"/>
    </font>
    <font>
      <i/>
      <sz val="8"/>
      <name val="Franklin Gothic Demi"/>
      <family val="2"/>
    </font>
    <font>
      <b/>
      <sz val="9"/>
      <name val="Franklin Gothic Book"/>
      <family val="2"/>
    </font>
    <font>
      <b/>
      <i/>
      <sz val="9"/>
      <name val="Franklin Gothic Book"/>
      <family val="2"/>
    </font>
    <font>
      <sz val="11"/>
      <color theme="1"/>
      <name val="Franklin Gothic Demi"/>
      <family val="2"/>
    </font>
    <font>
      <i/>
      <sz val="8"/>
      <color rgb="FFFF0000"/>
      <name val="Franklin Gothic Demi"/>
      <family val="2"/>
    </font>
    <font>
      <i/>
      <sz val="8"/>
      <color theme="3"/>
      <name val="Franklin Gothic Demi"/>
      <family val="2"/>
    </font>
    <font>
      <i/>
      <sz val="8"/>
      <color rgb="FFFF0000"/>
      <name val="Franklin Gothic Book"/>
      <family val="2"/>
    </font>
    <font>
      <i/>
      <sz val="8"/>
      <color theme="3" tint="-0.249977111117893"/>
      <name val="Franklin Gothic Book"/>
      <family val="2"/>
    </font>
    <font>
      <i/>
      <sz val="8"/>
      <color theme="3"/>
      <name val="Franklin Gothic Book"/>
      <family val="2"/>
    </font>
    <font>
      <i/>
      <sz val="9"/>
      <color rgb="FFFF0000"/>
      <name val="Franklin Gothic Book"/>
      <family val="2"/>
    </font>
    <font>
      <i/>
      <sz val="9"/>
      <color theme="3" tint="-0.249977111117893"/>
      <name val="Franklin Gothic Book"/>
      <family val="2"/>
    </font>
    <font>
      <i/>
      <sz val="9"/>
      <color rgb="FFFF0000"/>
      <name val="Arial"/>
      <family val="2"/>
    </font>
    <font>
      <i/>
      <sz val="9"/>
      <color theme="3" tint="-0.249977111117893"/>
      <name val="Arial"/>
      <family val="2"/>
    </font>
    <font>
      <i/>
      <sz val="9"/>
      <color rgb="FFFF0000"/>
      <name val="Franklin Gothic Demi"/>
      <family val="2"/>
    </font>
    <font>
      <i/>
      <sz val="9"/>
      <color theme="3" tint="-0.249977111117893"/>
      <name val="Franklin Gothic Demi"/>
      <family val="2"/>
    </font>
    <font>
      <i/>
      <sz val="8"/>
      <color theme="1"/>
      <name val="Franklin Gothic Book"/>
      <family val="2"/>
    </font>
    <font>
      <sz val="10"/>
      <color theme="1"/>
      <name val="Franklin Gothic Dem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8">
    <border>
      <left/>
      <right/>
      <top/>
      <bottom/>
      <diagonal/>
    </border>
    <border>
      <left style="medium">
        <color indexed="54"/>
      </left>
      <right/>
      <top style="medium">
        <color indexed="54"/>
      </top>
      <bottom/>
      <diagonal/>
    </border>
    <border>
      <left style="medium">
        <color indexed="54"/>
      </left>
      <right style="medium">
        <color indexed="54"/>
      </right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medium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medium">
        <color indexed="54"/>
      </right>
      <top style="thin">
        <color indexed="54"/>
      </top>
      <bottom style="thin">
        <color indexed="54"/>
      </bottom>
      <diagonal/>
    </border>
    <border>
      <left/>
      <right style="medium">
        <color indexed="54"/>
      </right>
      <top/>
      <bottom style="thin">
        <color indexed="54"/>
      </bottom>
      <diagonal/>
    </border>
    <border>
      <left style="medium">
        <color indexed="54"/>
      </left>
      <right style="medium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medium">
        <color indexed="54"/>
      </right>
      <top style="thin">
        <color indexed="54"/>
      </top>
      <bottom/>
      <diagonal/>
    </border>
    <border>
      <left/>
      <right style="medium">
        <color indexed="54"/>
      </right>
      <top/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medium">
        <color indexed="54"/>
      </right>
      <top style="thin">
        <color indexed="54"/>
      </top>
      <bottom/>
      <diagonal/>
    </border>
    <border>
      <left style="thin">
        <color indexed="54"/>
      </left>
      <right style="medium">
        <color indexed="54"/>
      </right>
      <top/>
      <bottom/>
      <diagonal/>
    </border>
    <border>
      <left style="medium">
        <color indexed="54"/>
      </left>
      <right style="thin">
        <color indexed="54"/>
      </right>
      <top/>
      <bottom/>
      <diagonal/>
    </border>
    <border>
      <left style="medium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/>
      <bottom style="medium">
        <color indexed="54"/>
      </bottom>
      <diagonal/>
    </border>
    <border>
      <left style="thin">
        <color indexed="54"/>
      </left>
      <right style="thin">
        <color indexed="54"/>
      </right>
      <top/>
      <bottom style="medium">
        <color indexed="54"/>
      </bottom>
      <diagonal/>
    </border>
    <border>
      <left style="thin">
        <color indexed="54"/>
      </left>
      <right style="medium">
        <color indexed="54"/>
      </right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thin">
        <color indexed="54"/>
      </right>
      <top/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medium">
        <color indexed="54"/>
      </top>
      <bottom/>
      <diagonal/>
    </border>
    <border>
      <left style="thin">
        <color indexed="54"/>
      </left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54"/>
      </right>
      <top style="medium">
        <color indexed="54"/>
      </top>
      <bottom/>
      <diagonal/>
    </border>
    <border>
      <left/>
      <right/>
      <top/>
      <bottom style="medium">
        <color indexed="54"/>
      </bottom>
      <diagonal/>
    </border>
    <border>
      <left/>
      <right/>
      <top style="medium">
        <color indexed="54"/>
      </top>
      <bottom style="thin">
        <color indexed="54"/>
      </bottom>
      <diagonal/>
    </border>
    <border>
      <left style="medium">
        <color indexed="54"/>
      </left>
      <right/>
      <top style="medium">
        <color indexed="54"/>
      </top>
      <bottom style="thin">
        <color indexed="54"/>
      </bottom>
      <diagonal/>
    </border>
    <border>
      <left/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medium">
        <color indexed="54"/>
      </right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/>
      <right style="thin">
        <color indexed="54"/>
      </right>
      <top/>
      <bottom style="medium">
        <color indexed="54"/>
      </bottom>
      <diagonal/>
    </border>
    <border>
      <left/>
      <right style="thin">
        <color indexed="54"/>
      </right>
      <top style="medium">
        <color indexed="54"/>
      </top>
      <bottom/>
      <diagonal/>
    </border>
    <border>
      <left style="thin">
        <color indexed="54"/>
      </left>
      <right/>
      <top style="medium">
        <color indexed="54"/>
      </top>
      <bottom/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medium">
        <color indexed="54"/>
      </bottom>
      <diagonal/>
    </border>
    <border>
      <left/>
      <right style="medium">
        <color indexed="54"/>
      </right>
      <top style="thin">
        <color indexed="54"/>
      </top>
      <bottom/>
      <diagonal/>
    </border>
    <border>
      <left style="medium">
        <color indexed="54"/>
      </left>
      <right/>
      <top/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/>
      <diagonal/>
    </border>
    <border>
      <left/>
      <right/>
      <top style="medium">
        <color indexed="54"/>
      </top>
      <bottom style="medium">
        <color indexed="5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54"/>
      </left>
      <right style="medium">
        <color indexed="54"/>
      </right>
      <top/>
      <bottom style="thin">
        <color theme="1"/>
      </bottom>
      <diagonal/>
    </border>
    <border>
      <left style="thin">
        <color indexed="54"/>
      </left>
      <right/>
      <top/>
      <bottom style="thin">
        <color theme="1"/>
      </bottom>
      <diagonal/>
    </border>
    <border>
      <left style="thin">
        <color indexed="54"/>
      </left>
      <right style="thin">
        <color indexed="5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54"/>
      </left>
      <right/>
      <top/>
      <bottom style="thin">
        <color theme="1"/>
      </bottom>
      <diagonal/>
    </border>
    <border>
      <left style="thin">
        <color indexed="54"/>
      </left>
      <right style="medium">
        <color indexed="54"/>
      </right>
      <top/>
      <bottom style="thin">
        <color theme="1"/>
      </bottom>
      <diagonal/>
    </border>
    <border>
      <left/>
      <right style="thin">
        <color indexed="54"/>
      </right>
      <top/>
      <bottom style="thin">
        <color theme="1"/>
      </bottom>
      <diagonal/>
    </border>
    <border>
      <left/>
      <right style="medium">
        <color indexed="54"/>
      </right>
      <top/>
      <bottom style="thin">
        <color theme="1"/>
      </bottom>
      <diagonal/>
    </border>
    <border>
      <left style="medium">
        <color indexed="54"/>
      </left>
      <right style="thin">
        <color indexed="54"/>
      </right>
      <top/>
      <bottom style="thin">
        <color theme="1"/>
      </bottom>
      <diagonal/>
    </border>
    <border>
      <left style="medium">
        <color indexed="54"/>
      </left>
      <right style="medium">
        <color indexed="54"/>
      </right>
      <top style="medium">
        <color theme="1"/>
      </top>
      <bottom style="thin">
        <color theme="1"/>
      </bottom>
      <diagonal/>
    </border>
    <border>
      <left style="medium">
        <color indexed="54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indexed="54"/>
      </right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54"/>
      </bottom>
      <diagonal/>
    </border>
    <border>
      <left style="medium">
        <color indexed="5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54"/>
      </right>
      <top style="thin">
        <color theme="1"/>
      </top>
      <bottom style="thin">
        <color theme="1"/>
      </bottom>
      <diagonal/>
    </border>
    <border>
      <left style="thin">
        <color indexed="54"/>
      </left>
      <right style="thin">
        <color indexed="54"/>
      </right>
      <top style="thin">
        <color theme="1"/>
      </top>
      <bottom style="thin">
        <color theme="1"/>
      </bottom>
      <diagonal/>
    </border>
    <border>
      <left/>
      <right style="thin">
        <color indexed="5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indexed="5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54"/>
      </right>
      <top/>
      <bottom style="medium">
        <color indexed="54"/>
      </bottom>
      <diagonal/>
    </border>
    <border>
      <left style="thin">
        <color theme="1"/>
      </left>
      <right style="thin">
        <color indexed="54"/>
      </right>
      <top/>
      <bottom/>
      <diagonal/>
    </border>
    <border>
      <left style="thin">
        <color theme="1"/>
      </left>
      <right style="thin">
        <color indexed="5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54"/>
      </bottom>
      <diagonal/>
    </border>
    <border>
      <left style="thin">
        <color theme="1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theme="1"/>
      </bottom>
      <diagonal/>
    </border>
    <border>
      <left style="thin">
        <color indexed="54"/>
      </left>
      <right/>
      <top style="thin">
        <color indexed="5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54"/>
      </right>
      <top style="thin">
        <color indexed="54"/>
      </top>
      <bottom style="thin">
        <color theme="1"/>
      </bottom>
      <diagonal/>
    </border>
    <border>
      <left style="thin">
        <color theme="1"/>
      </left>
      <right style="thin">
        <color indexed="54"/>
      </right>
      <top style="thin">
        <color theme="1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theme="1"/>
      </top>
      <bottom/>
      <diagonal/>
    </border>
    <border>
      <left style="thin">
        <color indexed="54"/>
      </left>
      <right/>
      <top style="thin">
        <color theme="1"/>
      </top>
      <bottom/>
      <diagonal/>
    </border>
    <border>
      <left style="thin">
        <color indexed="54"/>
      </left>
      <right style="thin">
        <color indexed="5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54"/>
      </right>
      <top style="thin">
        <color theme="1"/>
      </top>
      <bottom/>
      <diagonal/>
    </border>
    <border>
      <left/>
      <right style="thin">
        <color indexed="54"/>
      </right>
      <top style="thin">
        <color theme="1"/>
      </top>
      <bottom/>
      <diagonal/>
    </border>
    <border>
      <left style="medium">
        <color indexed="54"/>
      </left>
      <right/>
      <top style="thin">
        <color theme="1"/>
      </top>
      <bottom/>
      <diagonal/>
    </border>
    <border>
      <left style="medium">
        <color indexed="54"/>
      </left>
      <right style="thin">
        <color indexed="54"/>
      </right>
      <top style="thin">
        <color theme="1"/>
      </top>
      <bottom/>
      <diagonal/>
    </border>
    <border>
      <left style="thin">
        <color indexed="54"/>
      </left>
      <right style="medium">
        <color indexed="54"/>
      </right>
      <top style="thin">
        <color theme="1"/>
      </top>
      <bottom/>
      <diagonal/>
    </border>
    <border>
      <left style="medium">
        <color indexed="54"/>
      </left>
      <right style="medium">
        <color indexed="54"/>
      </right>
      <top/>
      <bottom style="thin">
        <color indexed="64"/>
      </bottom>
      <diagonal/>
    </border>
    <border>
      <left style="thin">
        <color indexed="54"/>
      </left>
      <right/>
      <top/>
      <bottom style="thin">
        <color indexed="64"/>
      </bottom>
      <diagonal/>
    </border>
    <border>
      <left style="medium">
        <color indexed="54"/>
      </left>
      <right/>
      <top/>
      <bottom style="thin">
        <color indexed="64"/>
      </bottom>
      <diagonal/>
    </border>
    <border>
      <left style="medium">
        <color indexed="54"/>
      </left>
      <right style="medium">
        <color indexed="54"/>
      </right>
      <top style="medium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54"/>
      </right>
      <top style="medium">
        <color indexed="64"/>
      </top>
      <bottom style="thin">
        <color indexed="64"/>
      </bottom>
      <diagonal/>
    </border>
    <border>
      <left style="medium">
        <color indexed="5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5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54"/>
      </right>
      <top style="thin">
        <color indexed="64"/>
      </top>
      <bottom style="thin">
        <color indexed="54"/>
      </bottom>
      <diagonal/>
    </border>
    <border>
      <left style="thin">
        <color indexed="64"/>
      </left>
      <right style="medium">
        <color indexed="54"/>
      </right>
      <top/>
      <bottom style="thin">
        <color indexed="64"/>
      </bottom>
      <diagonal/>
    </border>
    <border>
      <left style="thin">
        <color indexed="64"/>
      </left>
      <right style="medium">
        <color indexed="54"/>
      </right>
      <top/>
      <bottom/>
      <diagonal/>
    </border>
    <border>
      <left style="thin">
        <color indexed="64"/>
      </left>
      <right style="thin">
        <color indexed="54"/>
      </right>
      <top/>
      <bottom/>
      <diagonal/>
    </border>
    <border>
      <left style="thin">
        <color indexed="64"/>
      </left>
      <right style="medium">
        <color indexed="5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54"/>
      </bottom>
      <diagonal/>
    </border>
    <border>
      <left style="thin">
        <color indexed="64"/>
      </left>
      <right style="thin">
        <color indexed="5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medium">
        <color indexed="54"/>
      </bottom>
      <diagonal/>
    </border>
    <border>
      <left style="thin">
        <color indexed="64"/>
      </left>
      <right/>
      <top/>
      <bottom style="medium">
        <color indexed="54"/>
      </bottom>
      <diagonal/>
    </border>
    <border>
      <left style="thin">
        <color indexed="64"/>
      </left>
      <right style="thin">
        <color indexed="54"/>
      </right>
      <top/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/>
      <diagonal/>
    </border>
    <border>
      <left style="thin">
        <color indexed="54"/>
      </left>
      <right/>
      <top style="thin">
        <color indexed="64"/>
      </top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4"/>
      </bottom>
      <diagonal/>
    </border>
    <border>
      <left style="thin">
        <color indexed="64"/>
      </left>
      <right/>
      <top/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/>
      <top style="thin">
        <color indexed="54"/>
      </top>
      <bottom/>
      <diagonal/>
    </border>
    <border>
      <left style="thin">
        <color indexed="54"/>
      </left>
      <right/>
      <top style="medium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/>
      <bottom style="thin">
        <color indexed="64"/>
      </bottom>
      <diagonal/>
    </border>
    <border>
      <left/>
      <right style="medium">
        <color indexed="54"/>
      </right>
      <top/>
      <bottom style="thin">
        <color indexed="64"/>
      </bottom>
      <diagonal/>
    </border>
    <border>
      <left style="medium">
        <color indexed="54"/>
      </left>
      <right style="thin">
        <color indexed="54"/>
      </right>
      <top/>
      <bottom style="thin">
        <color indexed="64"/>
      </bottom>
      <diagonal/>
    </border>
    <border>
      <left style="thin">
        <color indexed="64"/>
      </left>
      <right style="medium">
        <color indexed="54"/>
      </right>
      <top/>
      <bottom style="thin">
        <color indexed="54"/>
      </bottom>
      <diagonal/>
    </border>
    <border>
      <left style="thin">
        <color indexed="64"/>
      </left>
      <right style="medium">
        <color indexed="54"/>
      </right>
      <top/>
      <bottom style="medium">
        <color indexed="54"/>
      </bottom>
      <diagonal/>
    </border>
    <border>
      <left style="thin">
        <color indexed="64"/>
      </left>
      <right style="medium">
        <color indexed="54"/>
      </right>
      <top style="medium">
        <color indexed="5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 style="medium">
        <color indexed="54"/>
      </bottom>
      <diagonal/>
    </border>
    <border>
      <left style="thin">
        <color indexed="64"/>
      </left>
      <right style="thin">
        <color indexed="64"/>
      </right>
      <top style="medium">
        <color indexed="54"/>
      </top>
      <bottom style="medium">
        <color indexed="5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54"/>
      </top>
      <bottom style="medium">
        <color indexed="54"/>
      </bottom>
      <diagonal/>
    </border>
    <border>
      <left style="thin">
        <color indexed="64"/>
      </left>
      <right style="medium">
        <color indexed="54"/>
      </right>
      <top style="medium">
        <color indexed="54"/>
      </top>
      <bottom style="medium">
        <color indexed="5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</cellStyleXfs>
  <cellXfs count="1726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/>
    <xf numFmtId="0" fontId="3" fillId="0" borderId="9" xfId="0" applyFont="1" applyBorder="1"/>
    <xf numFmtId="166" fontId="3" fillId="0" borderId="0" xfId="0" applyNumberFormat="1" applyFont="1" applyBorder="1" applyAlignment="1"/>
    <xf numFmtId="166" fontId="3" fillId="0" borderId="10" xfId="0" applyNumberFormat="1" applyFont="1" applyBorder="1" applyAlignment="1"/>
    <xf numFmtId="166" fontId="3" fillId="0" borderId="15" xfId="0" applyNumberFormat="1" applyFont="1" applyBorder="1" applyAlignment="1"/>
    <xf numFmtId="164" fontId="3" fillId="0" borderId="10" xfId="1" applyNumberFormat="1" applyFont="1" applyBorder="1"/>
    <xf numFmtId="164" fontId="3" fillId="0" borderId="12" xfId="1" applyNumberFormat="1" applyFont="1" applyBorder="1"/>
    <xf numFmtId="0" fontId="0" fillId="0" borderId="0" xfId="0" applyFont="1"/>
    <xf numFmtId="166" fontId="3" fillId="0" borderId="9" xfId="0" applyNumberFormat="1" applyFont="1" applyBorder="1" applyAlignment="1"/>
    <xf numFmtId="166" fontId="4" fillId="0" borderId="9" xfId="0" applyNumberFormat="1" applyFont="1" applyBorder="1" applyAlignment="1"/>
    <xf numFmtId="166" fontId="5" fillId="0" borderId="0" xfId="0" applyNumberFormat="1" applyFont="1" applyBorder="1" applyAlignment="1"/>
    <xf numFmtId="166" fontId="5" fillId="0" borderId="10" xfId="0" applyNumberFormat="1" applyFont="1" applyBorder="1" applyAlignment="1"/>
    <xf numFmtId="166" fontId="5" fillId="0" borderId="9" xfId="0" applyNumberFormat="1" applyFont="1" applyBorder="1" applyAlignment="1"/>
    <xf numFmtId="0" fontId="3" fillId="0" borderId="0" xfId="0" applyFont="1" applyFill="1"/>
    <xf numFmtId="0" fontId="0" fillId="0" borderId="0" xfId="0" applyFill="1"/>
    <xf numFmtId="0" fontId="8" fillId="0" borderId="0" xfId="0" applyFont="1"/>
    <xf numFmtId="0" fontId="8" fillId="0" borderId="9" xfId="0" applyFont="1" applyBorder="1"/>
    <xf numFmtId="0" fontId="10" fillId="0" borderId="0" xfId="0" applyFont="1"/>
    <xf numFmtId="0" fontId="11" fillId="0" borderId="0" xfId="0" applyFont="1"/>
    <xf numFmtId="3" fontId="10" fillId="0" borderId="27" xfId="0" applyNumberFormat="1" applyFont="1" applyBorder="1" applyAlignment="1">
      <alignment horizontal="centerContinuous"/>
    </xf>
    <xf numFmtId="3" fontId="10" fillId="0" borderId="31" xfId="0" applyNumberFormat="1" applyFont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4" fillId="0" borderId="0" xfId="0" applyFont="1"/>
    <xf numFmtId="166" fontId="3" fillId="0" borderId="13" xfId="0" applyNumberFormat="1" applyFont="1" applyBorder="1" applyAlignment="1"/>
    <xf numFmtId="166" fontId="3" fillId="0" borderId="12" xfId="0" applyNumberFormat="1" applyFont="1" applyBorder="1" applyAlignment="1"/>
    <xf numFmtId="166" fontId="3" fillId="0" borderId="16" xfId="0" applyNumberFormat="1" applyFont="1" applyBorder="1" applyAlignment="1"/>
    <xf numFmtId="166" fontId="10" fillId="0" borderId="16" xfId="0" applyNumberFormat="1" applyFont="1" applyBorder="1" applyAlignment="1"/>
    <xf numFmtId="166" fontId="10" fillId="0" borderId="10" xfId="0" applyNumberFormat="1" applyFont="1" applyBorder="1" applyAlignment="1"/>
    <xf numFmtId="166" fontId="10" fillId="0" borderId="12" xfId="0" applyNumberFormat="1" applyFont="1" applyBorder="1" applyAlignment="1"/>
    <xf numFmtId="166" fontId="13" fillId="0" borderId="16" xfId="0" applyNumberFormat="1" applyFont="1" applyBorder="1" applyAlignment="1"/>
    <xf numFmtId="166" fontId="13" fillId="0" borderId="10" xfId="0" applyNumberFormat="1" applyFont="1" applyBorder="1" applyAlignment="1"/>
    <xf numFmtId="166" fontId="13" fillId="0" borderId="12" xfId="0" applyNumberFormat="1" applyFont="1" applyBorder="1" applyAlignment="1"/>
    <xf numFmtId="166" fontId="5" fillId="0" borderId="12" xfId="0" applyNumberFormat="1" applyFont="1" applyBorder="1" applyAlignment="1"/>
    <xf numFmtId="166" fontId="15" fillId="0" borderId="16" xfId="0" applyNumberFormat="1" applyFont="1" applyBorder="1" applyAlignment="1"/>
    <xf numFmtId="166" fontId="15" fillId="0" borderId="10" xfId="0" applyNumberFormat="1" applyFont="1" applyBorder="1" applyAlignment="1"/>
    <xf numFmtId="166" fontId="15" fillId="0" borderId="12" xfId="0" applyNumberFormat="1" applyFont="1" applyBorder="1" applyAlignment="1"/>
    <xf numFmtId="166" fontId="16" fillId="0" borderId="16" xfId="0" applyNumberFormat="1" applyFont="1" applyBorder="1" applyAlignment="1"/>
    <xf numFmtId="166" fontId="16" fillId="0" borderId="10" xfId="0" applyNumberFormat="1" applyFont="1" applyBorder="1" applyAlignment="1"/>
    <xf numFmtId="166" fontId="16" fillId="0" borderId="12" xfId="0" applyNumberFormat="1" applyFont="1" applyBorder="1" applyAlignment="1"/>
    <xf numFmtId="166" fontId="15" fillId="0" borderId="19" xfId="0" applyNumberFormat="1" applyFont="1" applyBorder="1" applyAlignment="1"/>
    <xf numFmtId="167" fontId="10" fillId="0" borderId="0" xfId="0" applyNumberFormat="1" applyFont="1"/>
    <xf numFmtId="166" fontId="10" fillId="0" borderId="23" xfId="0" applyNumberFormat="1" applyFont="1" applyBorder="1" applyAlignment="1"/>
    <xf numFmtId="166" fontId="10" fillId="0" borderId="19" xfId="0" applyNumberFormat="1" applyFont="1" applyBorder="1" applyAlignment="1"/>
    <xf numFmtId="0" fontId="13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Border="1"/>
    <xf numFmtId="169" fontId="5" fillId="0" borderId="0" xfId="0" applyNumberFormat="1" applyFont="1" applyBorder="1" applyAlignment="1"/>
    <xf numFmtId="168" fontId="5" fillId="0" borderId="12" xfId="0" applyNumberFormat="1" applyFont="1" applyBorder="1" applyAlignment="1"/>
    <xf numFmtId="168" fontId="3" fillId="0" borderId="0" xfId="0" applyNumberFormat="1" applyFont="1" applyBorder="1" applyAlignment="1"/>
    <xf numFmtId="168" fontId="3" fillId="0" borderId="10" xfId="0" applyNumberFormat="1" applyFont="1" applyBorder="1" applyAlignment="1"/>
    <xf numFmtId="168" fontId="3" fillId="0" borderId="12" xfId="0" applyNumberFormat="1" applyFont="1" applyBorder="1" applyAlignment="1"/>
    <xf numFmtId="168" fontId="3" fillId="0" borderId="9" xfId="0" applyNumberFormat="1" applyFont="1" applyBorder="1" applyAlignment="1"/>
    <xf numFmtId="168" fontId="5" fillId="0" borderId="10" xfId="0" applyNumberFormat="1" applyFont="1" applyBorder="1" applyAlignment="1"/>
    <xf numFmtId="168" fontId="5" fillId="0" borderId="9" xfId="0" applyNumberFormat="1" applyFont="1" applyBorder="1" applyAlignment="1"/>
    <xf numFmtId="166" fontId="3" fillId="0" borderId="44" xfId="0" applyNumberFormat="1" applyFont="1" applyBorder="1" applyAlignment="1"/>
    <xf numFmtId="166" fontId="3" fillId="0" borderId="36" xfId="0" applyNumberFormat="1" applyFont="1" applyBorder="1" applyAlignment="1"/>
    <xf numFmtId="167" fontId="3" fillId="0" borderId="0" xfId="0" applyNumberFormat="1" applyFont="1" applyBorder="1"/>
    <xf numFmtId="166" fontId="5" fillId="0" borderId="44" xfId="0" applyNumberFormat="1" applyFont="1" applyBorder="1" applyAlignment="1"/>
    <xf numFmtId="166" fontId="23" fillId="0" borderId="0" xfId="0" applyNumberFormat="1" applyFont="1"/>
    <xf numFmtId="164" fontId="3" fillId="0" borderId="44" xfId="1" applyNumberFormat="1" applyFont="1" applyBorder="1" applyAlignment="1"/>
    <xf numFmtId="164" fontId="3" fillId="0" borderId="0" xfId="0" applyNumberFormat="1" applyFont="1" applyBorder="1" applyAlignment="1"/>
    <xf numFmtId="164" fontId="3" fillId="0" borderId="16" xfId="0" applyNumberFormat="1" applyFont="1" applyBorder="1" applyAlignment="1"/>
    <xf numFmtId="0" fontId="23" fillId="0" borderId="0" xfId="0" applyFont="1"/>
    <xf numFmtId="168" fontId="3" fillId="0" borderId="44" xfId="0" applyNumberFormat="1" applyFont="1" applyBorder="1" applyAlignment="1"/>
    <xf numFmtId="168" fontId="5" fillId="0" borderId="44" xfId="0" applyNumberFormat="1" applyFont="1" applyBorder="1" applyAlignment="1"/>
    <xf numFmtId="169" fontId="23" fillId="0" borderId="0" xfId="0" applyNumberFormat="1" applyFont="1"/>
    <xf numFmtId="168" fontId="23" fillId="0" borderId="0" xfId="0" applyNumberFormat="1" applyFont="1"/>
    <xf numFmtId="3" fontId="3" fillId="0" borderId="0" xfId="0" applyNumberFormat="1" applyFont="1" applyBorder="1" applyAlignment="1"/>
    <xf numFmtId="9" fontId="5" fillId="0" borderId="2" xfId="1" applyFont="1" applyBorder="1" applyAlignment="1">
      <alignment wrapText="1"/>
    </xf>
    <xf numFmtId="164" fontId="5" fillId="0" borderId="25" xfId="1" applyNumberFormat="1" applyFont="1" applyBorder="1" applyAlignment="1"/>
    <xf numFmtId="164" fontId="5" fillId="0" borderId="23" xfId="1" applyNumberFormat="1" applyFont="1" applyBorder="1" applyAlignment="1"/>
    <xf numFmtId="164" fontId="5" fillId="0" borderId="24" xfId="1" applyNumberFormat="1" applyFont="1" applyBorder="1" applyAlignment="1"/>
    <xf numFmtId="9" fontId="3" fillId="0" borderId="9" xfId="1" applyFont="1" applyBorder="1"/>
    <xf numFmtId="164" fontId="3" fillId="0" borderId="16" xfId="1" applyNumberFormat="1" applyFont="1" applyBorder="1" applyAlignment="1"/>
    <xf numFmtId="164" fontId="3" fillId="0" borderId="10" xfId="1" applyNumberFormat="1" applyFont="1" applyBorder="1" applyAlignment="1"/>
    <xf numFmtId="164" fontId="3" fillId="0" borderId="15" xfId="1" applyNumberFormat="1" applyFont="1" applyBorder="1" applyAlignment="1"/>
    <xf numFmtId="164" fontId="3" fillId="0" borderId="16" xfId="1" applyNumberFormat="1" applyFont="1" applyBorder="1"/>
    <xf numFmtId="164" fontId="3" fillId="0" borderId="15" xfId="1" applyNumberFormat="1" applyFont="1" applyBorder="1"/>
    <xf numFmtId="9" fontId="5" fillId="0" borderId="9" xfId="1" applyFont="1" applyBorder="1"/>
    <xf numFmtId="164" fontId="5" fillId="0" borderId="16" xfId="1" applyNumberFormat="1" applyFont="1" applyBorder="1" applyAlignment="1"/>
    <xf numFmtId="164" fontId="5" fillId="0" borderId="10" xfId="1" applyNumberFormat="1" applyFont="1" applyBorder="1" applyAlignment="1"/>
    <xf numFmtId="164" fontId="5" fillId="0" borderId="15" xfId="1" applyNumberFormat="1" applyFont="1" applyBorder="1" applyAlignment="1"/>
    <xf numFmtId="9" fontId="5" fillId="0" borderId="17" xfId="1" applyFont="1" applyBorder="1"/>
    <xf numFmtId="164" fontId="5" fillId="0" borderId="22" xfId="1" applyNumberFormat="1" applyFont="1" applyBorder="1" applyAlignment="1"/>
    <xf numFmtId="164" fontId="5" fillId="0" borderId="19" xfId="1" applyNumberFormat="1" applyFont="1" applyBorder="1" applyAlignment="1"/>
    <xf numFmtId="164" fontId="5" fillId="0" borderId="20" xfId="1" applyNumberFormat="1" applyFont="1" applyBorder="1" applyAlignment="1"/>
    <xf numFmtId="9" fontId="3" fillId="0" borderId="0" xfId="1" applyFont="1"/>
    <xf numFmtId="9" fontId="3" fillId="0" borderId="0" xfId="1" applyFont="1" applyAlignment="1">
      <alignment horizontal="center"/>
    </xf>
    <xf numFmtId="9" fontId="3" fillId="0" borderId="2" xfId="1" applyFont="1" applyFill="1" applyBorder="1" applyAlignment="1"/>
    <xf numFmtId="164" fontId="3" fillId="0" borderId="25" xfId="1" applyNumberFormat="1" applyFont="1" applyBorder="1" applyAlignment="1"/>
    <xf numFmtId="164" fontId="3" fillId="0" borderId="23" xfId="1" applyNumberFormat="1" applyFont="1" applyBorder="1" applyAlignment="1"/>
    <xf numFmtId="164" fontId="3" fillId="0" borderId="24" xfId="1" applyNumberFormat="1" applyFont="1" applyBorder="1" applyAlignment="1"/>
    <xf numFmtId="9" fontId="3" fillId="0" borderId="9" xfId="1" applyFont="1" applyFill="1" applyBorder="1" applyAlignment="1"/>
    <xf numFmtId="9" fontId="3" fillId="0" borderId="9" xfId="1" applyFont="1" applyFill="1" applyBorder="1"/>
    <xf numFmtId="9" fontId="3" fillId="0" borderId="17" xfId="1" applyFont="1" applyBorder="1"/>
    <xf numFmtId="164" fontId="3" fillId="0" borderId="22" xfId="1" applyNumberFormat="1" applyFont="1" applyBorder="1" applyAlignment="1"/>
    <xf numFmtId="164" fontId="3" fillId="0" borderId="19" xfId="1" applyNumberFormat="1" applyFont="1" applyBorder="1" applyAlignment="1"/>
    <xf numFmtId="164" fontId="3" fillId="0" borderId="20" xfId="1" applyNumberFormat="1" applyFont="1" applyBorder="1" applyAlignment="1"/>
    <xf numFmtId="9" fontId="0" fillId="0" borderId="0" xfId="1" applyFont="1"/>
    <xf numFmtId="9" fontId="8" fillId="0" borderId="9" xfId="1" applyFont="1" applyBorder="1"/>
    <xf numFmtId="0" fontId="25" fillId="0" borderId="0" xfId="0" applyFont="1"/>
    <xf numFmtId="0" fontId="19" fillId="0" borderId="0" xfId="0" applyFont="1" applyAlignment="1"/>
    <xf numFmtId="0" fontId="22" fillId="0" borderId="0" xfId="0" applyFont="1"/>
    <xf numFmtId="164" fontId="22" fillId="0" borderId="0" xfId="1" applyNumberFormat="1" applyFont="1"/>
    <xf numFmtId="0" fontId="7" fillId="0" borderId="0" xfId="0" applyFont="1"/>
    <xf numFmtId="164" fontId="22" fillId="0" borderId="0" xfId="1" applyNumberFormat="1" applyFont="1" applyAlignment="1"/>
    <xf numFmtId="3" fontId="8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Continuous"/>
    </xf>
    <xf numFmtId="0" fontId="0" fillId="0" borderId="0" xfId="0" applyAlignment="1"/>
    <xf numFmtId="0" fontId="24" fillId="0" borderId="0" xfId="0" applyFont="1"/>
    <xf numFmtId="2" fontId="23" fillId="0" borderId="0" xfId="0" applyNumberFormat="1" applyFont="1"/>
    <xf numFmtId="166" fontId="8" fillId="0" borderId="0" xfId="0" applyNumberFormat="1" applyFont="1" applyBorder="1" applyAlignment="1"/>
    <xf numFmtId="166" fontId="4" fillId="0" borderId="16" xfId="0" applyNumberFormat="1" applyFont="1" applyBorder="1" applyAlignment="1"/>
    <xf numFmtId="166" fontId="4" fillId="0" borderId="10" xfId="0" applyNumberFormat="1" applyFont="1" applyBorder="1" applyAlignment="1"/>
    <xf numFmtId="166" fontId="4" fillId="0" borderId="12" xfId="0" applyNumberFormat="1" applyFont="1" applyBorder="1" applyAlignment="1"/>
    <xf numFmtId="166" fontId="4" fillId="0" borderId="36" xfId="0" applyNumberFormat="1" applyFont="1" applyBorder="1" applyAlignment="1"/>
    <xf numFmtId="166" fontId="9" fillId="0" borderId="0" xfId="0" applyNumberFormat="1" applyFont="1" applyBorder="1" applyAlignment="1"/>
    <xf numFmtId="0" fontId="3" fillId="0" borderId="0" xfId="0" applyFont="1" applyBorder="1"/>
    <xf numFmtId="166" fontId="4" fillId="0" borderId="0" xfId="0" applyNumberFormat="1" applyFont="1" applyBorder="1" applyAlignment="1"/>
    <xf numFmtId="164" fontId="8" fillId="0" borderId="0" xfId="1" applyNumberFormat="1" applyFont="1" applyBorder="1" applyAlignment="1"/>
    <xf numFmtId="166" fontId="8" fillId="0" borderId="44" xfId="0" applyNumberFormat="1" applyFont="1" applyBorder="1" applyAlignment="1"/>
    <xf numFmtId="164" fontId="5" fillId="0" borderId="39" xfId="1" applyNumberFormat="1" applyFont="1" applyBorder="1" applyAlignment="1"/>
    <xf numFmtId="164" fontId="5" fillId="0" borderId="4" xfId="1" applyNumberFormat="1" applyFont="1" applyBorder="1" applyAlignment="1"/>
    <xf numFmtId="164" fontId="5" fillId="0" borderId="38" xfId="1" applyNumberFormat="1" applyFont="1" applyBorder="1" applyAlignment="1"/>
    <xf numFmtId="164" fontId="5" fillId="0" borderId="3" xfId="1" applyNumberFormat="1" applyFont="1" applyBorder="1" applyAlignment="1"/>
    <xf numFmtId="164" fontId="7" fillId="0" borderId="39" xfId="1" applyNumberFormat="1" applyFont="1" applyBorder="1" applyAlignment="1"/>
    <xf numFmtId="164" fontId="7" fillId="0" borderId="25" xfId="1" applyNumberFormat="1" applyFont="1" applyBorder="1" applyAlignment="1"/>
    <xf numFmtId="164" fontId="7" fillId="0" borderId="23" xfId="1" applyNumberFormat="1" applyFont="1" applyBorder="1" applyAlignment="1"/>
    <xf numFmtId="164" fontId="7" fillId="0" borderId="4" xfId="1" applyNumberFormat="1" applyFont="1" applyBorder="1" applyAlignment="1"/>
    <xf numFmtId="164" fontId="7" fillId="0" borderId="3" xfId="1" applyNumberFormat="1" applyFont="1" applyBorder="1" applyAlignment="1"/>
    <xf numFmtId="164" fontId="7" fillId="0" borderId="38" xfId="1" applyNumberFormat="1" applyFont="1" applyBorder="1" applyAlignment="1"/>
    <xf numFmtId="164" fontId="3" fillId="0" borderId="12" xfId="1" applyNumberFormat="1" applyFont="1" applyBorder="1" applyAlignment="1"/>
    <xf numFmtId="164" fontId="3" fillId="0" borderId="36" xfId="1" applyNumberFormat="1" applyFont="1" applyBorder="1" applyAlignment="1"/>
    <xf numFmtId="164" fontId="3" fillId="0" borderId="0" xfId="1" applyNumberFormat="1" applyFont="1" applyBorder="1" applyAlignment="1"/>
    <xf numFmtId="164" fontId="4" fillId="0" borderId="44" xfId="1" applyNumberFormat="1" applyFont="1" applyBorder="1" applyAlignment="1"/>
    <xf numFmtId="164" fontId="4" fillId="0" borderId="16" xfId="1" applyNumberFormat="1" applyFont="1" applyBorder="1" applyAlignment="1"/>
    <xf numFmtId="164" fontId="4" fillId="0" borderId="10" xfId="1" applyNumberFormat="1" applyFont="1" applyBorder="1" applyAlignment="1"/>
    <xf numFmtId="164" fontId="4" fillId="0" borderId="12" xfId="1" applyNumberFormat="1" applyFont="1" applyBorder="1" applyAlignment="1"/>
    <xf numFmtId="164" fontId="4" fillId="0" borderId="0" xfId="1" applyNumberFormat="1" applyFont="1" applyBorder="1" applyAlignment="1"/>
    <xf numFmtId="164" fontId="4" fillId="0" borderId="36" xfId="1" applyNumberFormat="1" applyFont="1" applyBorder="1" applyAlignment="1"/>
    <xf numFmtId="164" fontId="3" fillId="0" borderId="44" xfId="1" applyNumberFormat="1" applyFont="1" applyBorder="1"/>
    <xf numFmtId="164" fontId="3" fillId="0" borderId="36" xfId="1" applyNumberFormat="1" applyFont="1" applyBorder="1"/>
    <xf numFmtId="164" fontId="3" fillId="0" borderId="0" xfId="1" applyNumberFormat="1" applyFont="1" applyBorder="1"/>
    <xf numFmtId="164" fontId="4" fillId="0" borderId="44" xfId="1" applyNumberFormat="1" applyFont="1" applyBorder="1"/>
    <xf numFmtId="164" fontId="4" fillId="0" borderId="16" xfId="1" applyNumberFormat="1" applyFont="1" applyBorder="1"/>
    <xf numFmtId="164" fontId="4" fillId="0" borderId="10" xfId="1" applyNumberFormat="1" applyFont="1" applyBorder="1"/>
    <xf numFmtId="164" fontId="4" fillId="0" borderId="12" xfId="1" applyNumberFormat="1" applyFont="1" applyBorder="1"/>
    <xf numFmtId="164" fontId="4" fillId="0" borderId="0" xfId="1" applyNumberFormat="1" applyFont="1" applyBorder="1"/>
    <xf numFmtId="164" fontId="4" fillId="0" borderId="36" xfId="1" applyNumberFormat="1" applyFont="1" applyBorder="1"/>
    <xf numFmtId="164" fontId="5" fillId="0" borderId="44" xfId="1" applyNumberFormat="1" applyFont="1" applyBorder="1" applyAlignment="1"/>
    <xf numFmtId="164" fontId="5" fillId="0" borderId="12" xfId="1" applyNumberFormat="1" applyFont="1" applyBorder="1" applyAlignment="1"/>
    <xf numFmtId="164" fontId="5" fillId="0" borderId="36" xfId="1" applyNumberFormat="1" applyFont="1" applyBorder="1" applyAlignment="1"/>
    <xf numFmtId="164" fontId="5" fillId="0" borderId="0" xfId="1" applyNumberFormat="1" applyFont="1" applyBorder="1" applyAlignment="1"/>
    <xf numFmtId="164" fontId="7" fillId="0" borderId="44" xfId="1" applyNumberFormat="1" applyFont="1" applyBorder="1" applyAlignment="1"/>
    <xf numFmtId="164" fontId="7" fillId="0" borderId="16" xfId="1" applyNumberFormat="1" applyFont="1" applyBorder="1" applyAlignment="1"/>
    <xf numFmtId="164" fontId="7" fillId="0" borderId="10" xfId="1" applyNumberFormat="1" applyFont="1" applyBorder="1" applyAlignment="1"/>
    <xf numFmtId="164" fontId="7" fillId="0" borderId="12" xfId="1" applyNumberFormat="1" applyFont="1" applyBorder="1" applyAlignment="1"/>
    <xf numFmtId="164" fontId="7" fillId="0" borderId="0" xfId="1" applyNumberFormat="1" applyFont="1" applyBorder="1" applyAlignment="1"/>
    <xf numFmtId="164" fontId="7" fillId="0" borderId="36" xfId="1" applyNumberFormat="1" applyFont="1" applyBorder="1" applyAlignment="1"/>
    <xf numFmtId="164" fontId="5" fillId="0" borderId="45" xfId="1" applyNumberFormat="1" applyFont="1" applyBorder="1" applyAlignment="1"/>
    <xf numFmtId="164" fontId="5" fillId="0" borderId="21" xfId="1" applyNumberFormat="1" applyFont="1" applyBorder="1" applyAlignment="1"/>
    <xf numFmtId="164" fontId="5" fillId="0" borderId="37" xfId="1" applyNumberFormat="1" applyFont="1" applyBorder="1" applyAlignment="1"/>
    <xf numFmtId="164" fontId="5" fillId="0" borderId="26" xfId="1" applyNumberFormat="1" applyFont="1" applyBorder="1" applyAlignment="1"/>
    <xf numFmtId="164" fontId="7" fillId="0" borderId="45" xfId="1" applyNumberFormat="1" applyFont="1" applyBorder="1" applyAlignment="1"/>
    <xf numFmtId="164" fontId="7" fillId="0" borderId="22" xfId="1" applyNumberFormat="1" applyFont="1" applyBorder="1" applyAlignment="1"/>
    <xf numFmtId="164" fontId="7" fillId="0" borderId="19" xfId="1" applyNumberFormat="1" applyFont="1" applyBorder="1" applyAlignment="1"/>
    <xf numFmtId="164" fontId="7" fillId="0" borderId="21" xfId="1" applyNumberFormat="1" applyFont="1" applyBorder="1" applyAlignment="1"/>
    <xf numFmtId="164" fontId="7" fillId="0" borderId="26" xfId="1" applyNumberFormat="1" applyFont="1" applyBorder="1" applyAlignment="1"/>
    <xf numFmtId="164" fontId="7" fillId="0" borderId="37" xfId="1" applyNumberFormat="1" applyFont="1" applyBorder="1" applyAlignment="1"/>
    <xf numFmtId="9" fontId="4" fillId="0" borderId="0" xfId="1" applyFont="1"/>
    <xf numFmtId="164" fontId="3" fillId="0" borderId="39" xfId="1" applyNumberFormat="1" applyFont="1" applyBorder="1" applyAlignment="1"/>
    <xf numFmtId="164" fontId="3" fillId="0" borderId="4" xfId="1" applyNumberFormat="1" applyFont="1" applyBorder="1" applyAlignment="1"/>
    <xf numFmtId="164" fontId="3" fillId="0" borderId="38" xfId="1" applyNumberFormat="1" applyFont="1" applyBorder="1" applyAlignment="1"/>
    <xf numFmtId="164" fontId="3" fillId="0" borderId="2" xfId="1" applyNumberFormat="1" applyFont="1" applyBorder="1" applyAlignment="1"/>
    <xf numFmtId="164" fontId="3" fillId="0" borderId="3" xfId="1" applyNumberFormat="1" applyFont="1" applyBorder="1" applyAlignment="1"/>
    <xf numFmtId="164" fontId="4" fillId="0" borderId="39" xfId="1" applyNumberFormat="1" applyFont="1" applyBorder="1" applyAlignment="1"/>
    <xf numFmtId="164" fontId="4" fillId="0" borderId="25" xfId="1" applyNumberFormat="1" applyFont="1" applyBorder="1" applyAlignment="1"/>
    <xf numFmtId="164" fontId="4" fillId="0" borderId="23" xfId="1" applyNumberFormat="1" applyFont="1" applyBorder="1" applyAlignment="1"/>
    <xf numFmtId="164" fontId="4" fillId="0" borderId="4" xfId="1" applyNumberFormat="1" applyFont="1" applyBorder="1" applyAlignment="1"/>
    <xf numFmtId="164" fontId="4" fillId="0" borderId="3" xfId="1" applyNumberFormat="1" applyFont="1" applyBorder="1" applyAlignment="1"/>
    <xf numFmtId="164" fontId="4" fillId="0" borderId="38" xfId="1" applyNumberFormat="1" applyFont="1" applyBorder="1" applyAlignment="1"/>
    <xf numFmtId="164" fontId="3" fillId="0" borderId="9" xfId="1" applyNumberFormat="1" applyFont="1" applyBorder="1" applyAlignment="1"/>
    <xf numFmtId="164" fontId="3" fillId="0" borderId="45" xfId="1" applyNumberFormat="1" applyFont="1" applyBorder="1" applyAlignment="1"/>
    <xf numFmtId="164" fontId="3" fillId="0" borderId="21" xfId="1" applyNumberFormat="1" applyFont="1" applyBorder="1" applyAlignment="1"/>
    <xf numFmtId="164" fontId="3" fillId="0" borderId="37" xfId="1" applyNumberFormat="1" applyFont="1" applyBorder="1" applyAlignment="1"/>
    <xf numFmtId="164" fontId="3" fillId="0" borderId="17" xfId="1" applyNumberFormat="1" applyFont="1" applyBorder="1" applyAlignment="1"/>
    <xf numFmtId="164" fontId="3" fillId="0" borderId="26" xfId="1" applyNumberFormat="1" applyFont="1" applyBorder="1" applyAlignment="1"/>
    <xf numFmtId="164" fontId="4" fillId="0" borderId="45" xfId="1" applyNumberFormat="1" applyFont="1" applyBorder="1" applyAlignment="1"/>
    <xf numFmtId="164" fontId="4" fillId="0" borderId="22" xfId="1" applyNumberFormat="1" applyFont="1" applyBorder="1" applyAlignment="1"/>
    <xf numFmtId="164" fontId="4" fillId="0" borderId="19" xfId="1" applyNumberFormat="1" applyFont="1" applyBorder="1" applyAlignment="1"/>
    <xf numFmtId="164" fontId="4" fillId="0" borderId="21" xfId="1" applyNumberFormat="1" applyFont="1" applyBorder="1" applyAlignment="1"/>
    <xf numFmtId="164" fontId="4" fillId="0" borderId="26" xfId="1" applyNumberFormat="1" applyFont="1" applyBorder="1" applyAlignment="1"/>
    <xf numFmtId="164" fontId="4" fillId="0" borderId="37" xfId="1" applyNumberFormat="1" applyFont="1" applyBorder="1" applyAlignment="1"/>
    <xf numFmtId="9" fontId="25" fillId="0" borderId="0" xfId="1" applyFont="1"/>
    <xf numFmtId="164" fontId="23" fillId="0" borderId="0" xfId="1" applyNumberFormat="1" applyFont="1"/>
    <xf numFmtId="0" fontId="3" fillId="0" borderId="0" xfId="0" applyFont="1" applyAlignment="1"/>
    <xf numFmtId="168" fontId="4" fillId="0" borderId="0" xfId="0" applyNumberFormat="1" applyFont="1" applyBorder="1" applyAlignment="1"/>
    <xf numFmtId="168" fontId="9" fillId="0" borderId="16" xfId="0" applyNumberFormat="1" applyFont="1" applyBorder="1" applyAlignment="1"/>
    <xf numFmtId="168" fontId="9" fillId="0" borderId="10" xfId="0" applyNumberFormat="1" applyFont="1" applyBorder="1" applyAlignment="1"/>
    <xf numFmtId="168" fontId="9" fillId="0" borderId="0" xfId="0" applyNumberFormat="1" applyFont="1" applyBorder="1" applyAlignment="1"/>
    <xf numFmtId="0" fontId="3" fillId="0" borderId="9" xfId="0" applyFont="1" applyBorder="1" applyAlignment="1">
      <alignment horizontal="center" wrapText="1"/>
    </xf>
    <xf numFmtId="166" fontId="13" fillId="0" borderId="0" xfId="0" applyNumberFormat="1" applyFont="1" applyBorder="1" applyAlignment="1"/>
    <xf numFmtId="166" fontId="16" fillId="0" borderId="0" xfId="0" applyNumberFormat="1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3" fillId="0" borderId="0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44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3" xfId="0" applyFont="1" applyBorder="1"/>
    <xf numFmtId="0" fontId="3" fillId="0" borderId="13" xfId="0" applyFont="1" applyBorder="1"/>
    <xf numFmtId="166" fontId="10" fillId="0" borderId="44" xfId="0" applyNumberFormat="1" applyFont="1" applyBorder="1" applyAlignment="1"/>
    <xf numFmtId="166" fontId="10" fillId="0" borderId="9" xfId="0" applyNumberFormat="1" applyFont="1" applyBorder="1" applyAlignment="1"/>
    <xf numFmtId="166" fontId="13" fillId="0" borderId="44" xfId="0" applyNumberFormat="1" applyFont="1" applyBorder="1" applyAlignment="1"/>
    <xf numFmtId="166" fontId="13" fillId="0" borderId="9" xfId="0" applyNumberFormat="1" applyFont="1" applyBorder="1" applyAlignment="1"/>
    <xf numFmtId="166" fontId="3" fillId="0" borderId="32" xfId="0" applyNumberFormat="1" applyFont="1" applyBorder="1" applyAlignment="1"/>
    <xf numFmtId="166" fontId="3" fillId="0" borderId="42" xfId="0" applyNumberFormat="1" applyFont="1" applyBorder="1" applyAlignment="1"/>
    <xf numFmtId="166" fontId="3" fillId="0" borderId="5" xfId="0" applyNumberFormat="1" applyFont="1" applyBorder="1" applyAlignment="1"/>
    <xf numFmtId="166" fontId="3" fillId="0" borderId="8" xfId="0" applyNumberFormat="1" applyFont="1" applyBorder="1" applyAlignment="1"/>
    <xf numFmtId="166" fontId="10" fillId="0" borderId="33" xfId="0" applyNumberFormat="1" applyFont="1" applyBorder="1" applyAlignment="1"/>
    <xf numFmtId="166" fontId="10" fillId="0" borderId="32" xfId="0" applyNumberFormat="1" applyFont="1" applyBorder="1" applyAlignment="1"/>
    <xf numFmtId="166" fontId="10" fillId="0" borderId="42" xfId="0" applyNumberFormat="1" applyFont="1" applyBorder="1" applyAlignment="1"/>
    <xf numFmtId="166" fontId="10" fillId="0" borderId="5" xfId="0" applyNumberFormat="1" applyFont="1" applyBorder="1" applyAlignment="1"/>
    <xf numFmtId="166" fontId="10" fillId="0" borderId="8" xfId="0" applyNumberFormat="1" applyFont="1" applyBorder="1" applyAlignment="1"/>
    <xf numFmtId="166" fontId="13" fillId="0" borderId="33" xfId="0" applyNumberFormat="1" applyFont="1" applyBorder="1" applyAlignment="1"/>
    <xf numFmtId="166" fontId="13" fillId="0" borderId="32" xfId="0" applyNumberFormat="1" applyFont="1" applyBorder="1" applyAlignment="1"/>
    <xf numFmtId="166" fontId="13" fillId="0" borderId="42" xfId="0" applyNumberFormat="1" applyFont="1" applyBorder="1" applyAlignment="1"/>
    <xf numFmtId="166" fontId="13" fillId="0" borderId="5" xfId="0" applyNumberFormat="1" applyFont="1" applyBorder="1" applyAlignment="1"/>
    <xf numFmtId="166" fontId="13" fillId="0" borderId="8" xfId="0" applyNumberFormat="1" applyFont="1" applyBorder="1" applyAlignment="1"/>
    <xf numFmtId="165" fontId="3" fillId="0" borderId="0" xfId="0" applyNumberFormat="1" applyFont="1" applyBorder="1" applyAlignment="1"/>
    <xf numFmtId="166" fontId="15" fillId="0" borderId="44" xfId="0" applyNumberFormat="1" applyFont="1" applyBorder="1" applyAlignment="1"/>
    <xf numFmtId="166" fontId="15" fillId="0" borderId="9" xfId="0" applyNumberFormat="1" applyFont="1" applyBorder="1" applyAlignment="1"/>
    <xf numFmtId="166" fontId="16" fillId="0" borderId="44" xfId="0" applyNumberFormat="1" applyFont="1" applyBorder="1" applyAlignment="1"/>
    <xf numFmtId="166" fontId="16" fillId="0" borderId="9" xfId="0" applyNumberFormat="1" applyFont="1" applyBorder="1" applyAlignment="1"/>
    <xf numFmtId="0" fontId="0" fillId="0" borderId="0" xfId="0" applyBorder="1"/>
    <xf numFmtId="0" fontId="23" fillId="0" borderId="0" xfId="0" applyFont="1" applyBorder="1"/>
    <xf numFmtId="166" fontId="13" fillId="0" borderId="15" xfId="0" applyNumberFormat="1" applyFont="1" applyBorder="1" applyAlignment="1"/>
    <xf numFmtId="0" fontId="3" fillId="0" borderId="47" xfId="0" applyFont="1" applyBorder="1"/>
    <xf numFmtId="166" fontId="10" fillId="0" borderId="0" xfId="0" applyNumberFormat="1" applyFont="1" applyBorder="1" applyAlignment="1"/>
    <xf numFmtId="166" fontId="15" fillId="0" borderId="0" xfId="0" applyNumberFormat="1" applyFont="1" applyBorder="1" applyAlignment="1"/>
    <xf numFmtId="168" fontId="10" fillId="0" borderId="0" xfId="0" applyNumberFormat="1" applyFont="1" applyBorder="1" applyAlignment="1"/>
    <xf numFmtId="168" fontId="13" fillId="0" borderId="0" xfId="0" applyNumberFormat="1" applyFont="1" applyBorder="1" applyAlignment="1"/>
    <xf numFmtId="0" fontId="10" fillId="0" borderId="0" xfId="0" applyFont="1" applyBorder="1" applyAlignment="1">
      <alignment horizontal="center" wrapText="1"/>
    </xf>
    <xf numFmtId="0" fontId="3" fillId="0" borderId="0" xfId="0" quotePrefix="1" applyFont="1" applyBorder="1"/>
    <xf numFmtId="168" fontId="10" fillId="0" borderId="0" xfId="0" quotePrefix="1" applyNumberFormat="1" applyFont="1" applyBorder="1" applyAlignment="1"/>
    <xf numFmtId="168" fontId="13" fillId="0" borderId="0" xfId="0" quotePrefix="1" applyNumberFormat="1" applyFont="1" applyBorder="1" applyAlignment="1"/>
    <xf numFmtId="168" fontId="11" fillId="0" borderId="0" xfId="0" applyNumberFormat="1" applyFont="1" applyBorder="1" applyAlignment="1"/>
    <xf numFmtId="0" fontId="26" fillId="0" borderId="0" xfId="0" applyFont="1" applyBorder="1"/>
    <xf numFmtId="170" fontId="3" fillId="0" borderId="0" xfId="0" applyNumberFormat="1" applyFont="1"/>
    <xf numFmtId="170" fontId="10" fillId="0" borderId="0" xfId="0" applyNumberFormat="1" applyFont="1"/>
    <xf numFmtId="170" fontId="11" fillId="0" borderId="0" xfId="0" applyNumberFormat="1" applyFont="1"/>
    <xf numFmtId="170" fontId="0" fillId="0" borderId="0" xfId="0" applyNumberFormat="1"/>
    <xf numFmtId="170" fontId="23" fillId="0" borderId="0" xfId="0" applyNumberFormat="1" applyFont="1"/>
    <xf numFmtId="170" fontId="3" fillId="0" borderId="0" xfId="1" applyNumberFormat="1" applyFont="1"/>
    <xf numFmtId="170" fontId="3" fillId="0" borderId="9" xfId="0" applyNumberFormat="1" applyFont="1" applyBorder="1" applyAlignment="1"/>
    <xf numFmtId="170" fontId="3" fillId="0" borderId="12" xfId="0" applyNumberFormat="1" applyFont="1" applyBorder="1" applyAlignment="1"/>
    <xf numFmtId="170" fontId="10" fillId="0" borderId="0" xfId="1" applyNumberFormat="1" applyFont="1"/>
    <xf numFmtId="170" fontId="11" fillId="0" borderId="0" xfId="1" applyNumberFormat="1" applyFont="1"/>
    <xf numFmtId="164" fontId="13" fillId="0" borderId="16" xfId="0" applyNumberFormat="1" applyFont="1" applyBorder="1" applyAlignment="1"/>
    <xf numFmtId="0" fontId="23" fillId="0" borderId="0" xfId="0" applyFont="1" applyAlignment="1">
      <alignment horizontal="center" wrapText="1"/>
    </xf>
    <xf numFmtId="168" fontId="3" fillId="0" borderId="32" xfId="0" applyNumberFormat="1" applyFont="1" applyBorder="1" applyAlignment="1"/>
    <xf numFmtId="168" fontId="3" fillId="0" borderId="42" xfId="0" applyNumberFormat="1" applyFont="1" applyBorder="1" applyAlignment="1"/>
    <xf numFmtId="168" fontId="3" fillId="0" borderId="5" xfId="0" applyNumberFormat="1" applyFont="1" applyBorder="1" applyAlignment="1"/>
    <xf numFmtId="168" fontId="3" fillId="0" borderId="8" xfId="0" applyNumberFormat="1" applyFont="1" applyBorder="1" applyAlignment="1"/>
    <xf numFmtId="0" fontId="14" fillId="0" borderId="0" xfId="0" applyNumberFormat="1" applyFont="1"/>
    <xf numFmtId="166" fontId="8" fillId="0" borderId="10" xfId="0" applyNumberFormat="1" applyFont="1" applyBorder="1" applyAlignment="1"/>
    <xf numFmtId="168" fontId="8" fillId="0" borderId="16" xfId="0" applyNumberFormat="1" applyFont="1" applyBorder="1" applyAlignment="1"/>
    <xf numFmtId="168" fontId="8" fillId="0" borderId="10" xfId="0" applyNumberFormat="1" applyFont="1" applyBorder="1" applyAlignment="1"/>
    <xf numFmtId="168" fontId="8" fillId="0" borderId="0" xfId="0" applyNumberFormat="1" applyFont="1" applyBorder="1" applyAlignment="1"/>
    <xf numFmtId="168" fontId="8" fillId="0" borderId="9" xfId="0" applyNumberFormat="1" applyFont="1" applyBorder="1" applyAlignment="1"/>
    <xf numFmtId="0" fontId="3" fillId="0" borderId="0" xfId="1" applyNumberFormat="1" applyFont="1"/>
    <xf numFmtId="166" fontId="10" fillId="0" borderId="13" xfId="0" applyNumberFormat="1" applyFont="1" applyBorder="1" applyAlignment="1"/>
    <xf numFmtId="168" fontId="9" fillId="0" borderId="15" xfId="0" applyNumberFormat="1" applyFont="1" applyBorder="1" applyAlignment="1"/>
    <xf numFmtId="168" fontId="9" fillId="0" borderId="9" xfId="0" applyNumberFormat="1" applyFont="1" applyBorder="1" applyAlignment="1"/>
    <xf numFmtId="166" fontId="21" fillId="0" borderId="33" xfId="0" applyNumberFormat="1" applyFont="1" applyBorder="1" applyAlignment="1"/>
    <xf numFmtId="166" fontId="21" fillId="0" borderId="32" xfId="0" applyNumberFormat="1" applyFont="1" applyBorder="1" applyAlignment="1"/>
    <xf numFmtId="166" fontId="21" fillId="0" borderId="8" xfId="0" applyNumberFormat="1" applyFont="1" applyBorder="1" applyAlignment="1"/>
    <xf numFmtId="0" fontId="21" fillId="0" borderId="0" xfId="0" applyFont="1"/>
    <xf numFmtId="0" fontId="8" fillId="0" borderId="0" xfId="0" applyFont="1" applyAlignment="1"/>
    <xf numFmtId="3" fontId="8" fillId="0" borderId="26" xfId="0" applyNumberFormat="1" applyFont="1" applyBorder="1" applyAlignment="1">
      <alignment horizontal="centerContinuous"/>
    </xf>
    <xf numFmtId="3" fontId="8" fillId="0" borderId="28" xfId="0" applyNumberFormat="1" applyFont="1" applyBorder="1" applyAlignment="1">
      <alignment horizontal="centerContinuous"/>
    </xf>
    <xf numFmtId="3" fontId="8" fillId="0" borderId="29" xfId="0" applyNumberFormat="1" applyFont="1" applyBorder="1" applyAlignment="1">
      <alignment horizontal="centerContinuous"/>
    </xf>
    <xf numFmtId="0" fontId="8" fillId="0" borderId="33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169" fontId="8" fillId="0" borderId="16" xfId="0" applyNumberFormat="1" applyFont="1" applyBorder="1" applyAlignment="1"/>
    <xf numFmtId="169" fontId="8" fillId="0" borderId="15" xfId="0" applyNumberFormat="1" applyFont="1" applyBorder="1" applyAlignment="1"/>
    <xf numFmtId="168" fontId="8" fillId="0" borderId="15" xfId="0" applyNumberFormat="1" applyFont="1" applyBorder="1" applyAlignment="1"/>
    <xf numFmtId="168" fontId="8" fillId="0" borderId="33" xfId="0" applyNumberFormat="1" applyFont="1" applyBorder="1" applyAlignment="1"/>
    <xf numFmtId="168" fontId="8" fillId="0" borderId="34" xfId="0" applyNumberFormat="1" applyFont="1" applyBorder="1" applyAlignment="1"/>
    <xf numFmtId="169" fontId="9" fillId="0" borderId="16" xfId="0" applyNumberFormat="1" applyFont="1" applyBorder="1" applyAlignment="1"/>
    <xf numFmtId="169" fontId="9" fillId="0" borderId="15" xfId="0" applyNumberFormat="1" applyFont="1" applyBorder="1" applyAlignment="1"/>
    <xf numFmtId="168" fontId="8" fillId="0" borderId="16" xfId="0" applyNumberFormat="1" applyFont="1" applyBorder="1" applyAlignment="1">
      <alignment horizontal="center" wrapText="1"/>
    </xf>
    <xf numFmtId="168" fontId="8" fillId="0" borderId="15" xfId="0" applyNumberFormat="1" applyFont="1" applyBorder="1" applyAlignment="1">
      <alignment horizontal="center" wrapText="1"/>
    </xf>
    <xf numFmtId="0" fontId="20" fillId="0" borderId="0" xfId="0" applyFont="1" applyAlignment="1"/>
    <xf numFmtId="0" fontId="28" fillId="0" borderId="0" xfId="0" applyFont="1" applyAlignment="1"/>
    <xf numFmtId="3" fontId="20" fillId="0" borderId="26" xfId="0" applyNumberFormat="1" applyFont="1" applyBorder="1" applyAlignment="1">
      <alignment horizontal="centerContinuous"/>
    </xf>
    <xf numFmtId="3" fontId="28" fillId="0" borderId="26" xfId="0" applyNumberFormat="1" applyFont="1" applyBorder="1" applyAlignment="1">
      <alignment horizontal="centerContinuous"/>
    </xf>
    <xf numFmtId="3" fontId="8" fillId="0" borderId="27" xfId="0" applyNumberFormat="1" applyFont="1" applyBorder="1" applyAlignment="1">
      <alignment horizontal="centerContinuous"/>
    </xf>
    <xf numFmtId="0" fontId="8" fillId="0" borderId="4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166" fontId="8" fillId="0" borderId="16" xfId="0" applyNumberFormat="1" applyFont="1" applyBorder="1" applyAlignment="1"/>
    <xf numFmtId="166" fontId="8" fillId="0" borderId="12" xfId="0" applyNumberFormat="1" applyFont="1" applyBorder="1" applyAlignment="1"/>
    <xf numFmtId="166" fontId="20" fillId="0" borderId="16" xfId="0" applyNumberFormat="1" applyFont="1" applyBorder="1" applyAlignment="1"/>
    <xf numFmtId="166" fontId="20" fillId="0" borderId="12" xfId="0" applyNumberFormat="1" applyFont="1" applyBorder="1" applyAlignment="1"/>
    <xf numFmtId="166" fontId="21" fillId="0" borderId="16" xfId="0" applyNumberFormat="1" applyFont="1" applyBorder="1" applyAlignment="1"/>
    <xf numFmtId="166" fontId="21" fillId="0" borderId="12" xfId="0" applyNumberFormat="1" applyFont="1" applyBorder="1" applyAlignment="1"/>
    <xf numFmtId="166" fontId="8" fillId="0" borderId="33" xfId="0" applyNumberFormat="1" applyFont="1" applyBorder="1" applyAlignment="1"/>
    <xf numFmtId="166" fontId="8" fillId="0" borderId="8" xfId="0" applyNumberFormat="1" applyFont="1" applyBorder="1" applyAlignment="1"/>
    <xf numFmtId="166" fontId="20" fillId="0" borderId="33" xfId="0" applyNumberFormat="1" applyFont="1" applyBorder="1" applyAlignment="1"/>
    <xf numFmtId="166" fontId="20" fillId="0" borderId="8" xfId="0" applyNumberFormat="1" applyFont="1" applyBorder="1" applyAlignment="1"/>
    <xf numFmtId="166" fontId="9" fillId="0" borderId="16" xfId="0" applyNumberFormat="1" applyFont="1" applyBorder="1" applyAlignment="1"/>
    <xf numFmtId="166" fontId="9" fillId="0" borderId="12" xfId="0" applyNumberFormat="1" applyFont="1" applyBorder="1" applyAlignment="1"/>
    <xf numFmtId="166" fontId="17" fillId="0" borderId="16" xfId="0" applyNumberFormat="1" applyFont="1" applyBorder="1" applyAlignment="1"/>
    <xf numFmtId="166" fontId="17" fillId="0" borderId="12" xfId="0" applyNumberFormat="1" applyFont="1" applyBorder="1" applyAlignment="1"/>
    <xf numFmtId="166" fontId="18" fillId="0" borderId="16" xfId="0" applyNumberFormat="1" applyFont="1" applyBorder="1" applyAlignment="1"/>
    <xf numFmtId="166" fontId="18" fillId="0" borderId="12" xfId="0" applyNumberFormat="1" applyFont="1" applyBorder="1" applyAlignment="1"/>
    <xf numFmtId="168" fontId="20" fillId="0" borderId="0" xfId="0" applyNumberFormat="1" applyFont="1" applyBorder="1" applyAlignment="1"/>
    <xf numFmtId="168" fontId="21" fillId="0" borderId="0" xfId="0" applyNumberFormat="1" applyFont="1" applyBorder="1" applyAlignment="1"/>
    <xf numFmtId="168" fontId="28" fillId="0" borderId="0" xfId="0" applyNumberFormat="1" applyFont="1" applyBorder="1" applyAlignment="1"/>
    <xf numFmtId="0" fontId="28" fillId="0" borderId="0" xfId="0" applyFont="1"/>
    <xf numFmtId="170" fontId="8" fillId="0" borderId="0" xfId="0" applyNumberFormat="1" applyFont="1"/>
    <xf numFmtId="170" fontId="20" fillId="0" borderId="0" xfId="0" applyNumberFormat="1" applyFont="1"/>
    <xf numFmtId="170" fontId="28" fillId="0" borderId="0" xfId="0" applyNumberFormat="1" applyFont="1"/>
    <xf numFmtId="170" fontId="8" fillId="0" borderId="9" xfId="0" applyNumberFormat="1" applyFont="1" applyBorder="1" applyAlignment="1"/>
    <xf numFmtId="170" fontId="8" fillId="0" borderId="12" xfId="0" applyNumberFormat="1" applyFont="1" applyBorder="1" applyAlignment="1"/>
    <xf numFmtId="170" fontId="20" fillId="0" borderId="0" xfId="1" applyNumberFormat="1" applyFont="1"/>
    <xf numFmtId="170" fontId="28" fillId="0" borderId="0" xfId="1" applyNumberFormat="1" applyFont="1"/>
    <xf numFmtId="0" fontId="8" fillId="0" borderId="4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166" fontId="8" fillId="0" borderId="41" xfId="0" applyNumberFormat="1" applyFont="1" applyBorder="1" applyAlignment="1"/>
    <xf numFmtId="169" fontId="9" fillId="0" borderId="0" xfId="0" applyNumberFormat="1" applyFont="1" applyBorder="1" applyAlignment="1"/>
    <xf numFmtId="0" fontId="8" fillId="0" borderId="6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166" fontId="8" fillId="0" borderId="32" xfId="0" applyNumberFormat="1" applyFont="1" applyBorder="1" applyAlignment="1"/>
    <xf numFmtId="166" fontId="9" fillId="0" borderId="10" xfId="0" applyNumberFormat="1" applyFont="1" applyBorder="1" applyAlignment="1"/>
    <xf numFmtId="169" fontId="9" fillId="0" borderId="10" xfId="0" applyNumberFormat="1" applyFont="1" applyBorder="1" applyAlignment="1"/>
    <xf numFmtId="0" fontId="20" fillId="0" borderId="0" xfId="0" applyFont="1" applyBorder="1" applyAlignment="1">
      <alignment horizontal="center" wrapText="1"/>
    </xf>
    <xf numFmtId="166" fontId="20" fillId="0" borderId="0" xfId="0" applyNumberFormat="1" applyFont="1" applyBorder="1" applyAlignment="1"/>
    <xf numFmtId="166" fontId="20" fillId="0" borderId="41" xfId="0" applyNumberFormat="1" applyFont="1" applyBorder="1" applyAlignment="1"/>
    <xf numFmtId="166" fontId="17" fillId="0" borderId="0" xfId="0" applyNumberFormat="1" applyFont="1" applyBorder="1" applyAlignment="1"/>
    <xf numFmtId="0" fontId="21" fillId="0" borderId="0" xfId="0" applyFont="1" applyBorder="1" applyAlignment="1">
      <alignment horizontal="center" wrapText="1"/>
    </xf>
    <xf numFmtId="166" fontId="21" fillId="0" borderId="0" xfId="0" applyNumberFormat="1" applyFont="1" applyBorder="1" applyAlignment="1"/>
    <xf numFmtId="166" fontId="21" fillId="0" borderId="41" xfId="0" applyNumberFormat="1" applyFont="1" applyBorder="1" applyAlignment="1"/>
    <xf numFmtId="166" fontId="18" fillId="0" borderId="0" xfId="0" applyNumberFormat="1" applyFont="1" applyBorder="1" applyAlignment="1"/>
    <xf numFmtId="0" fontId="20" fillId="0" borderId="10" xfId="0" applyFont="1" applyBorder="1" applyAlignment="1">
      <alignment horizontal="center" wrapText="1"/>
    </xf>
    <xf numFmtId="166" fontId="20" fillId="0" borderId="10" xfId="0" applyNumberFormat="1" applyFont="1" applyBorder="1" applyAlignment="1"/>
    <xf numFmtId="166" fontId="20" fillId="0" borderId="32" xfId="0" applyNumberFormat="1" applyFont="1" applyBorder="1" applyAlignment="1"/>
    <xf numFmtId="166" fontId="17" fillId="0" borderId="10" xfId="0" applyNumberFormat="1" applyFont="1" applyBorder="1" applyAlignment="1"/>
    <xf numFmtId="0" fontId="21" fillId="0" borderId="10" xfId="0" applyFont="1" applyBorder="1" applyAlignment="1">
      <alignment horizontal="center" wrapText="1"/>
    </xf>
    <xf numFmtId="166" fontId="21" fillId="0" borderId="10" xfId="0" applyNumberFormat="1" applyFont="1" applyBorder="1" applyAlignment="1"/>
    <xf numFmtId="166" fontId="18" fillId="0" borderId="10" xfId="0" applyNumberFormat="1" applyFont="1" applyBorder="1" applyAlignment="1"/>
    <xf numFmtId="169" fontId="8" fillId="0" borderId="0" xfId="0" applyNumberFormat="1" applyFont="1" applyBorder="1" applyAlignment="1"/>
    <xf numFmtId="168" fontId="8" fillId="0" borderId="41" xfId="0" applyNumberFormat="1" applyFont="1" applyBorder="1" applyAlignment="1"/>
    <xf numFmtId="168" fontId="8" fillId="0" borderId="0" xfId="0" applyNumberFormat="1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169" fontId="8" fillId="0" borderId="10" xfId="0" applyNumberFormat="1" applyFont="1" applyBorder="1" applyAlignment="1"/>
    <xf numFmtId="168" fontId="8" fillId="0" borderId="32" xfId="0" applyNumberFormat="1" applyFont="1" applyBorder="1" applyAlignment="1"/>
    <xf numFmtId="168" fontId="8" fillId="0" borderId="10" xfId="0" applyNumberFormat="1" applyFont="1" applyBorder="1" applyAlignment="1">
      <alignment horizontal="center" wrapText="1"/>
    </xf>
    <xf numFmtId="170" fontId="5" fillId="0" borderId="0" xfId="0" applyNumberFormat="1" applyFont="1"/>
    <xf numFmtId="170" fontId="13" fillId="0" borderId="0" xfId="0" applyNumberFormat="1" applyFont="1"/>
    <xf numFmtId="166" fontId="11" fillId="0" borderId="0" xfId="0" applyNumberFormat="1" applyFont="1"/>
    <xf numFmtId="170" fontId="8" fillId="0" borderId="0" xfId="0" applyNumberFormat="1" applyFont="1" applyBorder="1" applyAlignment="1"/>
    <xf numFmtId="43" fontId="3" fillId="0" borderId="0" xfId="0" applyNumberFormat="1" applyFont="1"/>
    <xf numFmtId="0" fontId="29" fillId="0" borderId="0" xfId="0" applyFont="1"/>
    <xf numFmtId="164" fontId="10" fillId="0" borderId="44" xfId="1" applyNumberFormat="1" applyFont="1" applyBorder="1" applyAlignment="1"/>
    <xf numFmtId="164" fontId="10" fillId="0" borderId="0" xfId="0" applyNumberFormat="1" applyFont="1" applyBorder="1" applyAlignment="1"/>
    <xf numFmtId="0" fontId="30" fillId="0" borderId="0" xfId="0" applyFont="1"/>
    <xf numFmtId="166" fontId="13" fillId="0" borderId="13" xfId="0" applyNumberFormat="1" applyFont="1" applyBorder="1" applyAlignment="1"/>
    <xf numFmtId="166" fontId="13" fillId="0" borderId="36" xfId="0" applyNumberFormat="1" applyFont="1" applyBorder="1" applyAlignment="1"/>
    <xf numFmtId="166" fontId="13" fillId="0" borderId="0" xfId="0" applyNumberFormat="1" applyFont="1"/>
    <xf numFmtId="164" fontId="13" fillId="0" borderId="44" xfId="1" applyNumberFormat="1" applyFont="1" applyBorder="1" applyAlignment="1"/>
    <xf numFmtId="164" fontId="13" fillId="0" borderId="0" xfId="0" applyNumberFormat="1" applyFont="1" applyBorder="1" applyAlignment="1"/>
    <xf numFmtId="2" fontId="23" fillId="0" borderId="0" xfId="0" applyNumberFormat="1" applyFont="1" applyFill="1"/>
    <xf numFmtId="0" fontId="8" fillId="0" borderId="11" xfId="0" applyFont="1" applyBorder="1" applyAlignment="1">
      <alignment horizontal="center" wrapText="1"/>
    </xf>
    <xf numFmtId="3" fontId="8" fillId="0" borderId="40" xfId="0" applyNumberFormat="1" applyFont="1" applyBorder="1" applyAlignment="1">
      <alignment horizontal="centerContinuous"/>
    </xf>
    <xf numFmtId="0" fontId="8" fillId="0" borderId="49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69" fontId="8" fillId="0" borderId="9" xfId="0" applyNumberFormat="1" applyFont="1" applyBorder="1" applyAlignment="1"/>
    <xf numFmtId="168" fontId="8" fillId="0" borderId="5" xfId="0" applyNumberFormat="1" applyFont="1" applyBorder="1" applyAlignment="1"/>
    <xf numFmtId="169" fontId="9" fillId="0" borderId="9" xfId="0" applyNumberFormat="1" applyFont="1" applyBorder="1" applyAlignment="1"/>
    <xf numFmtId="0" fontId="31" fillId="0" borderId="0" xfId="0" applyFont="1"/>
    <xf numFmtId="0" fontId="15" fillId="0" borderId="0" xfId="0" applyFont="1"/>
    <xf numFmtId="0" fontId="16" fillId="0" borderId="0" xfId="0" applyFont="1"/>
    <xf numFmtId="41" fontId="11" fillId="0" borderId="0" xfId="0" applyNumberFormat="1" applyFont="1" applyBorder="1" applyAlignment="1"/>
    <xf numFmtId="0" fontId="5" fillId="0" borderId="0" xfId="0" applyFont="1" applyBorder="1"/>
    <xf numFmtId="0" fontId="3" fillId="0" borderId="0" xfId="0" applyNumberFormat="1" applyFont="1"/>
    <xf numFmtId="0" fontId="32" fillId="0" borderId="0" xfId="0" applyFont="1"/>
    <xf numFmtId="0" fontId="32" fillId="0" borderId="0" xfId="0" applyFont="1" applyFill="1"/>
    <xf numFmtId="0" fontId="33" fillId="0" borderId="0" xfId="0" applyFont="1"/>
    <xf numFmtId="0" fontId="4" fillId="0" borderId="0" xfId="0" applyFont="1" applyBorder="1"/>
    <xf numFmtId="3" fontId="4" fillId="0" borderId="0" xfId="0" applyNumberFormat="1" applyFont="1" applyBorder="1" applyAlignment="1">
      <alignment horizontal="centerContinuous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/>
    <xf numFmtId="165" fontId="7" fillId="0" borderId="0" xfId="0" applyNumberFormat="1" applyFont="1" applyBorder="1" applyAlignment="1"/>
    <xf numFmtId="41" fontId="3" fillId="0" borderId="0" xfId="0" applyNumberFormat="1" applyFont="1" applyBorder="1" applyAlignment="1"/>
    <xf numFmtId="0" fontId="0" fillId="0" borderId="0" xfId="0" applyFont="1" applyBorder="1"/>
    <xf numFmtId="166" fontId="7" fillId="0" borderId="0" xfId="0" applyNumberFormat="1" applyFont="1" applyBorder="1" applyAlignment="1"/>
    <xf numFmtId="167" fontId="4" fillId="0" borderId="0" xfId="0" applyNumberFormat="1" applyFont="1" applyBorder="1"/>
    <xf numFmtId="0" fontId="0" fillId="0" borderId="0" xfId="0" applyFill="1" applyBorder="1"/>
    <xf numFmtId="166" fontId="3" fillId="0" borderId="0" xfId="0" applyNumberFormat="1" applyFont="1" applyBorder="1"/>
    <xf numFmtId="166" fontId="4" fillId="0" borderId="0" xfId="0" applyNumberFormat="1" applyFont="1" applyBorder="1"/>
    <xf numFmtId="0" fontId="32" fillId="0" borderId="0" xfId="0" applyFont="1" applyBorder="1"/>
    <xf numFmtId="167" fontId="32" fillId="0" borderId="0" xfId="0" applyNumberFormat="1" applyFont="1" applyBorder="1"/>
    <xf numFmtId="0" fontId="35" fillId="0" borderId="0" xfId="0" applyFont="1" applyBorder="1"/>
    <xf numFmtId="0" fontId="36" fillId="0" borderId="0" xfId="0" applyFont="1" applyBorder="1" applyAlignment="1"/>
    <xf numFmtId="3" fontId="36" fillId="0" borderId="0" xfId="0" applyNumberFormat="1" applyFont="1" applyBorder="1" applyAlignment="1">
      <alignment horizontal="centerContinuous"/>
    </xf>
    <xf numFmtId="0" fontId="36" fillId="0" borderId="53" xfId="0" applyFont="1" applyBorder="1" applyAlignment="1">
      <alignment horizontal="left" wrapText="1"/>
    </xf>
    <xf numFmtId="0" fontId="36" fillId="0" borderId="53" xfId="0" applyFont="1" applyBorder="1" applyAlignment="1">
      <alignment horizontal="center" wrapText="1"/>
    </xf>
    <xf numFmtId="3" fontId="36" fillId="0" borderId="53" xfId="0" applyNumberFormat="1" applyFont="1" applyBorder="1" applyAlignment="1"/>
    <xf numFmtId="0" fontId="32" fillId="0" borderId="56" xfId="0" applyFont="1" applyBorder="1"/>
    <xf numFmtId="0" fontId="35" fillId="0" borderId="56" xfId="0" applyFont="1" applyBorder="1"/>
    <xf numFmtId="0" fontId="36" fillId="0" borderId="53" xfId="0" applyFont="1" applyBorder="1" applyAlignment="1"/>
    <xf numFmtId="3" fontId="36" fillId="0" borderId="61" xfId="0" applyNumberFormat="1" applyFont="1" applyBorder="1" applyAlignment="1">
      <alignment horizontal="centerContinuous"/>
    </xf>
    <xf numFmtId="0" fontId="36" fillId="0" borderId="62" xfId="0" applyFont="1" applyBorder="1" applyAlignment="1">
      <alignment horizontal="center" wrapText="1"/>
    </xf>
    <xf numFmtId="167" fontId="32" fillId="0" borderId="56" xfId="0" applyNumberFormat="1" applyFont="1" applyBorder="1"/>
    <xf numFmtId="0" fontId="36" fillId="0" borderId="0" xfId="0" applyFont="1" applyBorder="1" applyAlignment="1">
      <alignment wrapText="1"/>
    </xf>
    <xf numFmtId="171" fontId="36" fillId="0" borderId="56" xfId="0" applyNumberFormat="1" applyFont="1" applyBorder="1" applyAlignment="1"/>
    <xf numFmtId="171" fontId="36" fillId="0" borderId="0" xfId="0" applyNumberFormat="1" applyFont="1" applyBorder="1" applyAlignment="1"/>
    <xf numFmtId="0" fontId="36" fillId="0" borderId="62" xfId="0" applyFont="1" applyBorder="1" applyAlignment="1">
      <alignment horizontal="right" wrapText="1"/>
    </xf>
    <xf numFmtId="0" fontId="36" fillId="0" borderId="53" xfId="0" applyFont="1" applyBorder="1" applyAlignment="1">
      <alignment horizontal="right" wrapText="1"/>
    </xf>
    <xf numFmtId="3" fontId="36" fillId="0" borderId="0" xfId="0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172" fontId="36" fillId="0" borderId="56" xfId="0" applyNumberFormat="1" applyFont="1" applyBorder="1" applyAlignment="1"/>
    <xf numFmtId="172" fontId="36" fillId="0" borderId="0" xfId="0" applyNumberFormat="1" applyFont="1" applyBorder="1" applyAlignment="1"/>
    <xf numFmtId="0" fontId="37" fillId="0" borderId="0" xfId="0" applyFont="1" applyBorder="1"/>
    <xf numFmtId="3" fontId="37" fillId="0" borderId="0" xfId="0" applyNumberFormat="1" applyFont="1" applyBorder="1" applyAlignment="1">
      <alignment horizontal="right"/>
    </xf>
    <xf numFmtId="166" fontId="37" fillId="0" borderId="56" xfId="0" applyNumberFormat="1" applyFont="1" applyBorder="1" applyAlignment="1"/>
    <xf numFmtId="166" fontId="37" fillId="0" borderId="0" xfId="0" applyNumberFormat="1" applyFont="1" applyBorder="1" applyAlignment="1"/>
    <xf numFmtId="167" fontId="37" fillId="0" borderId="56" xfId="0" applyNumberFormat="1" applyFont="1" applyBorder="1" applyAlignment="1"/>
    <xf numFmtId="167" fontId="37" fillId="0" borderId="0" xfId="0" applyNumberFormat="1" applyFont="1" applyBorder="1" applyAlignment="1"/>
    <xf numFmtId="3" fontId="37" fillId="0" borderId="56" xfId="0" applyNumberFormat="1" applyFont="1" applyBorder="1" applyAlignment="1"/>
    <xf numFmtId="3" fontId="37" fillId="0" borderId="0" xfId="0" applyNumberFormat="1" applyFont="1" applyBorder="1" applyAlignment="1"/>
    <xf numFmtId="0" fontId="36" fillId="0" borderId="58" xfId="0" applyFont="1" applyBorder="1"/>
    <xf numFmtId="3" fontId="36" fillId="0" borderId="58" xfId="0" applyNumberFormat="1" applyFont="1" applyBorder="1" applyAlignment="1">
      <alignment horizontal="right"/>
    </xf>
    <xf numFmtId="172" fontId="36" fillId="0" borderId="55" xfId="0" applyNumberFormat="1" applyFont="1" applyBorder="1" applyAlignment="1"/>
    <xf numFmtId="172" fontId="36" fillId="0" borderId="58" xfId="0" applyNumberFormat="1" applyFont="1" applyBorder="1" applyAlignment="1"/>
    <xf numFmtId="41" fontId="36" fillId="0" borderId="58" xfId="0" applyNumberFormat="1" applyFont="1" applyBorder="1" applyAlignment="1"/>
    <xf numFmtId="171" fontId="36" fillId="0" borderId="55" xfId="0" applyNumberFormat="1" applyFont="1" applyBorder="1" applyAlignment="1"/>
    <xf numFmtId="171" fontId="36" fillId="0" borderId="58" xfId="0" applyNumberFormat="1" applyFont="1" applyBorder="1" applyAlignment="1"/>
    <xf numFmtId="3" fontId="36" fillId="0" borderId="55" xfId="0" applyNumberFormat="1" applyFont="1" applyBorder="1" applyAlignment="1"/>
    <xf numFmtId="0" fontId="38" fillId="0" borderId="0" xfId="0" applyFont="1" applyBorder="1" applyAlignment="1">
      <alignment horizontal="left"/>
    </xf>
    <xf numFmtId="0" fontId="38" fillId="0" borderId="0" xfId="0" applyFont="1" applyBorder="1"/>
    <xf numFmtId="0" fontId="38" fillId="0" borderId="53" xfId="0" applyFont="1" applyBorder="1"/>
    <xf numFmtId="164" fontId="38" fillId="0" borderId="53" xfId="1" applyNumberFormat="1" applyFont="1" applyBorder="1" applyAlignment="1"/>
    <xf numFmtId="164" fontId="38" fillId="0" borderId="62" xfId="0" applyNumberFormat="1" applyFont="1" applyBorder="1" applyAlignment="1"/>
    <xf numFmtId="164" fontId="38" fillId="0" borderId="53" xfId="0" applyNumberFormat="1" applyFont="1" applyBorder="1" applyAlignment="1"/>
    <xf numFmtId="41" fontId="38" fillId="0" borderId="62" xfId="0" applyNumberFormat="1" applyFont="1" applyBorder="1" applyAlignment="1"/>
    <xf numFmtId="41" fontId="38" fillId="0" borderId="53" xfId="0" applyNumberFormat="1" applyFont="1" applyBorder="1" applyAlignment="1"/>
    <xf numFmtId="3" fontId="36" fillId="0" borderId="60" xfId="0" applyNumberFormat="1" applyFont="1" applyBorder="1" applyAlignment="1"/>
    <xf numFmtId="164" fontId="32" fillId="0" borderId="0" xfId="1" applyNumberFormat="1" applyFont="1" applyBorder="1"/>
    <xf numFmtId="167" fontId="33" fillId="0" borderId="0" xfId="0" applyNumberFormat="1" applyFont="1" applyBorder="1"/>
    <xf numFmtId="0" fontId="33" fillId="0" borderId="0" xfId="0" applyFont="1" applyBorder="1"/>
    <xf numFmtId="164" fontId="33" fillId="0" borderId="0" xfId="1" applyNumberFormat="1" applyFont="1" applyBorder="1"/>
    <xf numFmtId="167" fontId="33" fillId="0" borderId="56" xfId="0" applyNumberFormat="1" applyFont="1" applyBorder="1"/>
    <xf numFmtId="0" fontId="33" fillId="0" borderId="56" xfId="0" applyFont="1" applyBorder="1"/>
    <xf numFmtId="3" fontId="44" fillId="0" borderId="61" xfId="0" applyNumberFormat="1" applyFont="1" applyBorder="1" applyAlignment="1">
      <alignment horizontal="centerContinuous"/>
    </xf>
    <xf numFmtId="3" fontId="44" fillId="0" borderId="63" xfId="0" applyNumberFormat="1" applyFont="1" applyBorder="1" applyAlignment="1">
      <alignment horizontal="centerContinuous"/>
    </xf>
    <xf numFmtId="0" fontId="46" fillId="0" borderId="0" xfId="0" applyFont="1"/>
    <xf numFmtId="165" fontId="47" fillId="0" borderId="10" xfId="0" applyNumberFormat="1" applyFont="1" applyBorder="1" applyAlignment="1"/>
    <xf numFmtId="0" fontId="48" fillId="0" borderId="0" xfId="0" applyFont="1"/>
    <xf numFmtId="166" fontId="43" fillId="0" borderId="56" xfId="0" applyNumberFormat="1" applyFont="1" applyBorder="1" applyAlignment="1"/>
    <xf numFmtId="166" fontId="43" fillId="0" borderId="0" xfId="0" applyNumberFormat="1" applyFont="1" applyBorder="1" applyAlignment="1"/>
    <xf numFmtId="0" fontId="49" fillId="0" borderId="0" xfId="0" applyFont="1"/>
    <xf numFmtId="166" fontId="47" fillId="0" borderId="10" xfId="0" applyNumberFormat="1" applyFont="1" applyBorder="1" applyAlignment="1"/>
    <xf numFmtId="166" fontId="44" fillId="0" borderId="0" xfId="0" applyNumberFormat="1" applyFont="1" applyBorder="1" applyAlignment="1"/>
    <xf numFmtId="0" fontId="36" fillId="0" borderId="53" xfId="0" applyFont="1" applyBorder="1"/>
    <xf numFmtId="166" fontId="36" fillId="0" borderId="53" xfId="0" applyNumberFormat="1" applyFont="1" applyBorder="1" applyAlignment="1"/>
    <xf numFmtId="0" fontId="36" fillId="0" borderId="0" xfId="0" applyFont="1" applyBorder="1" applyAlignment="1">
      <alignment horizontal="left"/>
    </xf>
    <xf numFmtId="0" fontId="37" fillId="0" borderId="0" xfId="0" applyFont="1" applyFill="1" applyBorder="1" applyAlignment="1">
      <alignment horizontal="left" indent="1"/>
    </xf>
    <xf numFmtId="0" fontId="37" fillId="0" borderId="0" xfId="0" applyFont="1" applyBorder="1" applyAlignment="1">
      <alignment horizontal="left" indent="1"/>
    </xf>
    <xf numFmtId="0" fontId="51" fillId="0" borderId="0" xfId="0" applyFont="1"/>
    <xf numFmtId="164" fontId="52" fillId="0" borderId="62" xfId="0" applyNumberFormat="1" applyFont="1" applyBorder="1" applyAlignment="1"/>
    <xf numFmtId="164" fontId="52" fillId="0" borderId="53" xfId="0" applyNumberFormat="1" applyFont="1" applyBorder="1" applyAlignment="1"/>
    <xf numFmtId="0" fontId="36" fillId="0" borderId="63" xfId="0" applyFont="1" applyBorder="1" applyAlignment="1"/>
    <xf numFmtId="3" fontId="36" fillId="0" borderId="63" xfId="0" applyNumberFormat="1" applyFont="1" applyBorder="1" applyAlignment="1">
      <alignment horizontal="centerContinuous"/>
    </xf>
    <xf numFmtId="3" fontId="36" fillId="0" borderId="58" xfId="0" applyNumberFormat="1" applyFont="1" applyBorder="1" applyAlignment="1">
      <alignment horizontal="centerContinuous"/>
    </xf>
    <xf numFmtId="3" fontId="36" fillId="0" borderId="54" xfId="0" applyNumberFormat="1" applyFont="1" applyBorder="1" applyAlignment="1">
      <alignment horizontal="center"/>
    </xf>
    <xf numFmtId="3" fontId="36" fillId="0" borderId="0" xfId="0" applyNumberFormat="1" applyFont="1" applyBorder="1" applyAlignment="1">
      <alignment horizontal="center"/>
    </xf>
    <xf numFmtId="3" fontId="36" fillId="0" borderId="56" xfId="0" applyNumberFormat="1" applyFont="1" applyBorder="1" applyAlignment="1">
      <alignment horizontal="centerContinuous"/>
    </xf>
    <xf numFmtId="3" fontId="44" fillId="0" borderId="56" xfId="0" applyNumberFormat="1" applyFont="1" applyBorder="1" applyAlignment="1">
      <alignment horizontal="center"/>
    </xf>
    <xf numFmtId="3" fontId="44" fillId="0" borderId="0" xfId="0" applyNumberFormat="1" applyFont="1" applyBorder="1" applyAlignment="1">
      <alignment horizontal="center"/>
    </xf>
    <xf numFmtId="3" fontId="44" fillId="0" borderId="56" xfId="0" applyNumberFormat="1" applyFont="1" applyBorder="1" applyAlignment="1">
      <alignment horizontal="centerContinuous"/>
    </xf>
    <xf numFmtId="3" fontId="44" fillId="0" borderId="0" xfId="0" applyNumberFormat="1" applyFont="1" applyBorder="1" applyAlignment="1">
      <alignment horizontal="centerContinuous"/>
    </xf>
    <xf numFmtId="3" fontId="36" fillId="0" borderId="55" xfId="0" applyNumberFormat="1" applyFont="1" applyBorder="1" applyAlignment="1">
      <alignment horizontal="centerContinuous"/>
    </xf>
    <xf numFmtId="164" fontId="38" fillId="0" borderId="62" xfId="1" applyNumberFormat="1" applyFont="1" applyBorder="1" applyAlignment="1"/>
    <xf numFmtId="172" fontId="43" fillId="0" borderId="0" xfId="0" applyNumberFormat="1" applyFont="1" applyBorder="1" applyAlignment="1"/>
    <xf numFmtId="173" fontId="44" fillId="0" borderId="53" xfId="0" applyNumberFormat="1" applyFont="1" applyBorder="1" applyAlignment="1"/>
    <xf numFmtId="172" fontId="44" fillId="0" borderId="56" xfId="0" applyNumberFormat="1" applyFont="1" applyBorder="1" applyAlignment="1"/>
    <xf numFmtId="173" fontId="44" fillId="0" borderId="0" xfId="0" applyNumberFormat="1" applyFont="1" applyBorder="1" applyAlignment="1"/>
    <xf numFmtId="165" fontId="44" fillId="0" borderId="0" xfId="0" applyNumberFormat="1" applyFont="1" applyBorder="1" applyAlignment="1"/>
    <xf numFmtId="172" fontId="44" fillId="0" borderId="0" xfId="0" applyNumberFormat="1" applyFont="1" applyBorder="1" applyAlignment="1"/>
    <xf numFmtId="3" fontId="36" fillId="0" borderId="56" xfId="0" applyNumberFormat="1" applyFont="1" applyBorder="1" applyAlignment="1"/>
    <xf numFmtId="166" fontId="44" fillId="0" borderId="58" xfId="0" applyNumberFormat="1" applyFont="1" applyBorder="1" applyAlignment="1"/>
    <xf numFmtId="0" fontId="36" fillId="0" borderId="65" xfId="0" applyFont="1" applyBorder="1"/>
    <xf numFmtId="167" fontId="43" fillId="0" borderId="56" xfId="0" applyNumberFormat="1" applyFont="1" applyBorder="1" applyAlignment="1"/>
    <xf numFmtId="167" fontId="43" fillId="0" borderId="0" xfId="0" applyNumberFormat="1" applyFont="1" applyBorder="1" applyAlignment="1"/>
    <xf numFmtId="173" fontId="36" fillId="0" borderId="55" xfId="0" applyNumberFormat="1" applyFont="1" applyBorder="1" applyAlignment="1"/>
    <xf numFmtId="173" fontId="36" fillId="0" borderId="58" xfId="0" applyNumberFormat="1" applyFont="1" applyBorder="1" applyAlignment="1"/>
    <xf numFmtId="172" fontId="36" fillId="0" borderId="62" xfId="0" applyNumberFormat="1" applyFont="1" applyBorder="1" applyAlignment="1"/>
    <xf numFmtId="172" fontId="36" fillId="0" borderId="53" xfId="0" applyNumberFormat="1" applyFont="1" applyBorder="1" applyAlignment="1"/>
    <xf numFmtId="172" fontId="44" fillId="0" borderId="55" xfId="0" applyNumberFormat="1" applyFont="1" applyBorder="1" applyAlignment="1"/>
    <xf numFmtId="172" fontId="44" fillId="0" borderId="62" xfId="0" applyNumberFormat="1" applyFont="1" applyBorder="1" applyAlignment="1"/>
    <xf numFmtId="172" fontId="44" fillId="0" borderId="58" xfId="0" applyNumberFormat="1" applyFont="1" applyBorder="1" applyAlignment="1"/>
    <xf numFmtId="172" fontId="44" fillId="0" borderId="53" xfId="0" applyNumberFormat="1" applyFont="1" applyBorder="1" applyAlignment="1"/>
    <xf numFmtId="0" fontId="44" fillId="0" borderId="62" xfId="0" applyFont="1" applyBorder="1" applyAlignment="1">
      <alignment horizontal="right" wrapText="1"/>
    </xf>
    <xf numFmtId="0" fontId="44" fillId="0" borderId="53" xfId="0" applyFont="1" applyBorder="1" applyAlignment="1">
      <alignment horizontal="right" wrapText="1"/>
    </xf>
    <xf numFmtId="0" fontId="37" fillId="2" borderId="0" xfId="0" applyFont="1" applyFill="1" applyBorder="1"/>
    <xf numFmtId="3" fontId="37" fillId="2" borderId="0" xfId="0" applyNumberFormat="1" applyFont="1" applyFill="1" applyBorder="1" applyAlignment="1">
      <alignment horizontal="right"/>
    </xf>
    <xf numFmtId="167" fontId="37" fillId="2" borderId="56" xfId="0" applyNumberFormat="1" applyFont="1" applyFill="1" applyBorder="1" applyAlignment="1"/>
    <xf numFmtId="167" fontId="37" fillId="2" borderId="0" xfId="0" applyNumberFormat="1" applyFont="1" applyFill="1" applyBorder="1" applyAlignment="1"/>
    <xf numFmtId="3" fontId="37" fillId="2" borderId="56" xfId="0" applyNumberFormat="1" applyFont="1" applyFill="1" applyBorder="1" applyAlignment="1"/>
    <xf numFmtId="3" fontId="37" fillId="2" borderId="0" xfId="0" applyNumberFormat="1" applyFont="1" applyFill="1" applyBorder="1" applyAlignment="1"/>
    <xf numFmtId="0" fontId="37" fillId="2" borderId="53" xfId="0" applyFont="1" applyFill="1" applyBorder="1"/>
    <xf numFmtId="3" fontId="37" fillId="2" borderId="53" xfId="0" applyNumberFormat="1" applyFont="1" applyFill="1" applyBorder="1" applyAlignment="1">
      <alignment horizontal="right"/>
    </xf>
    <xf numFmtId="167" fontId="37" fillId="2" borderId="62" xfId="0" applyNumberFormat="1" applyFont="1" applyFill="1" applyBorder="1" applyAlignment="1"/>
    <xf numFmtId="167" fontId="37" fillId="2" borderId="53" xfId="0" applyNumberFormat="1" applyFont="1" applyFill="1" applyBorder="1" applyAlignment="1"/>
    <xf numFmtId="3" fontId="37" fillId="2" borderId="62" xfId="0" applyNumberFormat="1" applyFont="1" applyFill="1" applyBorder="1" applyAlignment="1"/>
    <xf numFmtId="3" fontId="37" fillId="2" borderId="53" xfId="0" applyNumberFormat="1" applyFont="1" applyFill="1" applyBorder="1" applyAlignment="1"/>
    <xf numFmtId="0" fontId="37" fillId="2" borderId="0" xfId="0" applyFont="1" applyFill="1" applyBorder="1" applyAlignment="1">
      <alignment horizontal="left" indent="1"/>
    </xf>
    <xf numFmtId="5" fontId="37" fillId="2" borderId="56" xfId="0" applyNumberFormat="1" applyFont="1" applyFill="1" applyBorder="1" applyAlignment="1"/>
    <xf numFmtId="5" fontId="37" fillId="2" borderId="0" xfId="0" applyNumberFormat="1" applyFont="1" applyFill="1" applyBorder="1" applyAlignment="1"/>
    <xf numFmtId="171" fontId="37" fillId="2" borderId="0" xfId="0" applyNumberFormat="1" applyFont="1" applyFill="1" applyBorder="1" applyAlignment="1"/>
    <xf numFmtId="0" fontId="37" fillId="2" borderId="53" xfId="0" applyFont="1" applyFill="1" applyBorder="1" applyAlignment="1">
      <alignment horizontal="left" indent="1"/>
    </xf>
    <xf numFmtId="0" fontId="40" fillId="2" borderId="0" xfId="0" applyFont="1" applyFill="1" applyBorder="1" applyAlignment="1">
      <alignment wrapText="1"/>
    </xf>
    <xf numFmtId="164" fontId="40" fillId="2" borderId="0" xfId="1" applyNumberFormat="1" applyFont="1" applyFill="1" applyBorder="1" applyAlignment="1"/>
    <xf numFmtId="164" fontId="40" fillId="2" borderId="56" xfId="0" applyNumberFormat="1" applyFont="1" applyFill="1" applyBorder="1" applyAlignment="1"/>
    <xf numFmtId="164" fontId="40" fillId="2" borderId="0" xfId="0" applyNumberFormat="1" applyFont="1" applyFill="1" applyBorder="1" applyAlignment="1"/>
    <xf numFmtId="42" fontId="40" fillId="2" borderId="56" xfId="0" applyNumberFormat="1" applyFont="1" applyFill="1" applyBorder="1" applyAlignment="1"/>
    <xf numFmtId="42" fontId="40" fillId="2" borderId="0" xfId="0" applyNumberFormat="1" applyFont="1" applyFill="1" applyBorder="1" applyAlignment="1"/>
    <xf numFmtId="42" fontId="27" fillId="2" borderId="0" xfId="0" applyNumberFormat="1" applyFont="1" applyFill="1" applyBorder="1" applyAlignment="1"/>
    <xf numFmtId="166" fontId="37" fillId="2" borderId="56" xfId="0" applyNumberFormat="1" applyFont="1" applyFill="1" applyBorder="1" applyAlignment="1"/>
    <xf numFmtId="166" fontId="37" fillId="2" borderId="0" xfId="0" applyNumberFormat="1" applyFont="1" applyFill="1" applyBorder="1" applyAlignment="1"/>
    <xf numFmtId="167" fontId="43" fillId="2" borderId="56" xfId="0" applyNumberFormat="1" applyFont="1" applyFill="1" applyBorder="1" applyAlignment="1"/>
    <xf numFmtId="166" fontId="43" fillId="2" borderId="0" xfId="0" applyNumberFormat="1" applyFont="1" applyFill="1" applyBorder="1" applyAlignment="1"/>
    <xf numFmtId="167" fontId="43" fillId="2" borderId="0" xfId="0" applyNumberFormat="1" applyFont="1" applyFill="1" applyBorder="1" applyAlignment="1"/>
    <xf numFmtId="166" fontId="37" fillId="2" borderId="62" xfId="0" applyNumberFormat="1" applyFont="1" applyFill="1" applyBorder="1" applyAlignment="1"/>
    <xf numFmtId="166" fontId="37" fillId="2" borderId="53" xfId="0" applyNumberFormat="1" applyFont="1" applyFill="1" applyBorder="1" applyAlignment="1"/>
    <xf numFmtId="167" fontId="43" fillId="2" borderId="62" xfId="0" applyNumberFormat="1" applyFont="1" applyFill="1" applyBorder="1" applyAlignment="1"/>
    <xf numFmtId="166" fontId="43" fillId="2" borderId="53" xfId="0" applyNumberFormat="1" applyFont="1" applyFill="1" applyBorder="1" applyAlignment="1"/>
    <xf numFmtId="167" fontId="43" fillId="2" borderId="53" xfId="0" applyNumberFormat="1" applyFont="1" applyFill="1" applyBorder="1" applyAlignment="1"/>
    <xf numFmtId="172" fontId="37" fillId="2" borderId="56" xfId="0" applyNumberFormat="1" applyFont="1" applyFill="1" applyBorder="1" applyAlignment="1"/>
    <xf numFmtId="172" fontId="37" fillId="2" borderId="0" xfId="0" applyNumberFormat="1" applyFont="1" applyFill="1" applyBorder="1" applyAlignment="1"/>
    <xf numFmtId="172" fontId="43" fillId="2" borderId="56" xfId="0" applyNumberFormat="1" applyFont="1" applyFill="1" applyBorder="1" applyAlignment="1"/>
    <xf numFmtId="173" fontId="43" fillId="2" borderId="0" xfId="0" applyNumberFormat="1" applyFont="1" applyFill="1" applyBorder="1" applyAlignment="1"/>
    <xf numFmtId="172" fontId="43" fillId="2" borderId="0" xfId="0" applyNumberFormat="1" applyFont="1" applyFill="1" applyBorder="1" applyAlignment="1"/>
    <xf numFmtId="166" fontId="43" fillId="2" borderId="56" xfId="0" applyNumberFormat="1" applyFont="1" applyFill="1" applyBorder="1" applyAlignment="1"/>
    <xf numFmtId="166" fontId="43" fillId="2" borderId="62" xfId="0" applyNumberFormat="1" applyFont="1" applyFill="1" applyBorder="1" applyAlignment="1"/>
    <xf numFmtId="164" fontId="40" fillId="2" borderId="56" xfId="1" applyNumberFormat="1" applyFont="1" applyFill="1" applyBorder="1" applyAlignment="1"/>
    <xf numFmtId="164" fontId="50" fillId="2" borderId="56" xfId="0" applyNumberFormat="1" applyFont="1" applyFill="1" applyBorder="1" applyAlignment="1"/>
    <xf numFmtId="164" fontId="50" fillId="2" borderId="0" xfId="0" applyNumberFormat="1" applyFont="1" applyFill="1" applyBorder="1" applyAlignment="1"/>
    <xf numFmtId="3" fontId="36" fillId="0" borderId="66" xfId="0" applyNumberFormat="1" applyFont="1" applyBorder="1" applyAlignment="1">
      <alignment horizontal="center"/>
    </xf>
    <xf numFmtId="0" fontId="32" fillId="0" borderId="68" xfId="0" applyFont="1" applyBorder="1"/>
    <xf numFmtId="168" fontId="36" fillId="0" borderId="0" xfId="0" applyNumberFormat="1" applyFont="1" applyBorder="1" applyAlignment="1"/>
    <xf numFmtId="168" fontId="37" fillId="0" borderId="56" xfId="0" applyNumberFormat="1" applyFont="1" applyBorder="1" applyAlignment="1"/>
    <xf numFmtId="168" fontId="37" fillId="0" borderId="0" xfId="0" applyNumberFormat="1" applyFont="1" applyBorder="1" applyAlignment="1"/>
    <xf numFmtId="168" fontId="36" fillId="0" borderId="62" xfId="0" applyNumberFormat="1" applyFont="1" applyBorder="1" applyAlignment="1"/>
    <xf numFmtId="168" fontId="36" fillId="0" borderId="53" xfId="0" applyNumberFormat="1" applyFont="1" applyBorder="1" applyAlignment="1"/>
    <xf numFmtId="0" fontId="40" fillId="0" borderId="0" xfId="0" applyFont="1" applyBorder="1"/>
    <xf numFmtId="168" fontId="40" fillId="0" borderId="56" xfId="0" applyNumberFormat="1" applyFont="1" applyBorder="1" applyAlignment="1"/>
    <xf numFmtId="168" fontId="40" fillId="0" borderId="0" xfId="0" applyNumberFormat="1" applyFont="1" applyBorder="1" applyAlignment="1"/>
    <xf numFmtId="168" fontId="40" fillId="0" borderId="56" xfId="0" applyNumberFormat="1" applyFont="1" applyBorder="1" applyAlignment="1">
      <alignment horizontal="right"/>
    </xf>
    <xf numFmtId="168" fontId="40" fillId="0" borderId="0" xfId="0" applyNumberFormat="1" applyFont="1" applyBorder="1" applyAlignment="1">
      <alignment horizontal="right"/>
    </xf>
    <xf numFmtId="9" fontId="38" fillId="0" borderId="53" xfId="1" applyFont="1" applyBorder="1"/>
    <xf numFmtId="164" fontId="52" fillId="0" borderId="62" xfId="1" applyNumberFormat="1" applyFont="1" applyBorder="1"/>
    <xf numFmtId="164" fontId="52" fillId="0" borderId="53" xfId="1" applyNumberFormat="1" applyFont="1" applyBorder="1"/>
    <xf numFmtId="164" fontId="52" fillId="0" borderId="67" xfId="1" applyNumberFormat="1" applyFont="1" applyBorder="1"/>
    <xf numFmtId="174" fontId="36" fillId="0" borderId="56" xfId="0" applyNumberFormat="1" applyFont="1" applyBorder="1" applyAlignment="1"/>
    <xf numFmtId="174" fontId="36" fillId="0" borderId="0" xfId="0" applyNumberFormat="1" applyFont="1" applyBorder="1" applyAlignment="1"/>
    <xf numFmtId="174" fontId="36" fillId="0" borderId="68" xfId="0" applyNumberFormat="1" applyFont="1" applyBorder="1" applyAlignment="1"/>
    <xf numFmtId="0" fontId="36" fillId="0" borderId="67" xfId="0" applyFont="1" applyBorder="1" applyAlignment="1">
      <alignment horizontal="right" wrapText="1"/>
    </xf>
    <xf numFmtId="4" fontId="37" fillId="0" borderId="56" xfId="0" applyNumberFormat="1" applyFont="1" applyBorder="1" applyAlignment="1"/>
    <xf numFmtId="4" fontId="37" fillId="0" borderId="0" xfId="0" applyNumberFormat="1" applyFont="1" applyBorder="1" applyAlignment="1"/>
    <xf numFmtId="4" fontId="37" fillId="0" borderId="68" xfId="0" applyNumberFormat="1" applyFont="1" applyBorder="1" applyAlignment="1"/>
    <xf numFmtId="174" fontId="36" fillId="0" borderId="62" xfId="0" applyNumberFormat="1" applyFont="1" applyBorder="1" applyAlignment="1"/>
    <xf numFmtId="174" fontId="36" fillId="0" borderId="53" xfId="0" applyNumberFormat="1" applyFont="1" applyBorder="1" applyAlignment="1"/>
    <xf numFmtId="174" fontId="36" fillId="0" borderId="67" xfId="0" applyNumberFormat="1" applyFont="1" applyBorder="1" applyAlignment="1"/>
    <xf numFmtId="174" fontId="40" fillId="0" borderId="56" xfId="0" applyNumberFormat="1" applyFont="1" applyBorder="1" applyAlignment="1"/>
    <xf numFmtId="174" fontId="40" fillId="0" borderId="0" xfId="0" applyNumberFormat="1" applyFont="1" applyBorder="1" applyAlignment="1"/>
    <xf numFmtId="173" fontId="40" fillId="0" borderId="0" xfId="0" applyNumberFormat="1" applyFont="1" applyBorder="1" applyAlignment="1"/>
    <xf numFmtId="173" fontId="40" fillId="0" borderId="56" xfId="0" applyNumberFormat="1" applyFont="1" applyBorder="1" applyAlignment="1"/>
    <xf numFmtId="173" fontId="40" fillId="0" borderId="68" xfId="0" applyNumberFormat="1" applyFont="1" applyBorder="1" applyAlignment="1"/>
    <xf numFmtId="174" fontId="37" fillId="0" borderId="0" xfId="0" applyNumberFormat="1" applyFont="1" applyBorder="1" applyAlignment="1"/>
    <xf numFmtId="39" fontId="37" fillId="0" borderId="56" xfId="0" applyNumberFormat="1" applyFont="1" applyBorder="1" applyAlignment="1"/>
    <xf numFmtId="4" fontId="37" fillId="2" borderId="56" xfId="0" applyNumberFormat="1" applyFont="1" applyFill="1" applyBorder="1" applyAlignment="1"/>
    <xf numFmtId="4" fontId="37" fillId="2" borderId="0" xfId="0" applyNumberFormat="1" applyFont="1" applyFill="1" applyBorder="1" applyAlignment="1"/>
    <xf numFmtId="4" fontId="37" fillId="2" borderId="68" xfId="0" applyNumberFormat="1" applyFont="1" applyFill="1" applyBorder="1" applyAlignment="1"/>
    <xf numFmtId="168" fontId="37" fillId="2" borderId="56" xfId="0" applyNumberFormat="1" applyFont="1" applyFill="1" applyBorder="1" applyAlignment="1"/>
    <xf numFmtId="168" fontId="37" fillId="2" borderId="0" xfId="0" applyNumberFormat="1" applyFont="1" applyFill="1" applyBorder="1" applyAlignment="1"/>
    <xf numFmtId="4" fontId="37" fillId="2" borderId="62" xfId="0" applyNumberFormat="1" applyFont="1" applyFill="1" applyBorder="1" applyAlignment="1"/>
    <xf numFmtId="4" fontId="37" fillId="2" borderId="53" xfId="0" applyNumberFormat="1" applyFont="1" applyFill="1" applyBorder="1" applyAlignment="1"/>
    <xf numFmtId="4" fontId="37" fillId="2" borderId="67" xfId="0" applyNumberFormat="1" applyFont="1" applyFill="1" applyBorder="1" applyAlignment="1"/>
    <xf numFmtId="168" fontId="37" fillId="2" borderId="62" xfId="0" applyNumberFormat="1" applyFont="1" applyFill="1" applyBorder="1" applyAlignment="1"/>
    <xf numFmtId="168" fontId="37" fillId="2" borderId="53" xfId="0" applyNumberFormat="1" applyFont="1" applyFill="1" applyBorder="1" applyAlignment="1"/>
    <xf numFmtId="174" fontId="37" fillId="2" borderId="56" xfId="0" applyNumberFormat="1" applyFont="1" applyFill="1" applyBorder="1" applyAlignment="1"/>
    <xf numFmtId="174" fontId="37" fillId="2" borderId="0" xfId="0" applyNumberFormat="1" applyFont="1" applyFill="1" applyBorder="1" applyAlignment="1"/>
    <xf numFmtId="174" fontId="37" fillId="2" borderId="68" xfId="0" applyNumberFormat="1" applyFont="1" applyFill="1" applyBorder="1" applyAlignment="1"/>
    <xf numFmtId="0" fontId="39" fillId="0" borderId="0" xfId="0" applyFont="1"/>
    <xf numFmtId="0" fontId="53" fillId="0" borderId="0" xfId="0" applyFont="1"/>
    <xf numFmtId="0" fontId="42" fillId="0" borderId="0" xfId="0" applyFont="1"/>
    <xf numFmtId="0" fontId="0" fillId="0" borderId="72" xfId="0" applyBorder="1"/>
    <xf numFmtId="0" fontId="30" fillId="0" borderId="72" xfId="0" applyFont="1" applyBorder="1"/>
    <xf numFmtId="0" fontId="36" fillId="0" borderId="9" xfId="0" applyFont="1" applyBorder="1" applyAlignment="1"/>
    <xf numFmtId="0" fontId="44" fillId="0" borderId="0" xfId="0" applyFont="1"/>
    <xf numFmtId="0" fontId="34" fillId="0" borderId="0" xfId="0" applyFont="1" applyAlignment="1"/>
    <xf numFmtId="0" fontId="41" fillId="0" borderId="72" xfId="0" applyFont="1" applyBorder="1" applyAlignment="1"/>
    <xf numFmtId="0" fontId="3" fillId="0" borderId="72" xfId="0" applyFont="1" applyBorder="1"/>
    <xf numFmtId="0" fontId="10" fillId="0" borderId="72" xfId="0" applyFont="1" applyBorder="1"/>
    <xf numFmtId="0" fontId="13" fillId="0" borderId="72" xfId="0" applyFont="1" applyBorder="1"/>
    <xf numFmtId="164" fontId="42" fillId="0" borderId="0" xfId="1" applyNumberFormat="1" applyFont="1"/>
    <xf numFmtId="0" fontId="44" fillId="0" borderId="9" xfId="0" applyFont="1" applyBorder="1"/>
    <xf numFmtId="166" fontId="44" fillId="0" borderId="44" xfId="0" applyNumberFormat="1" applyFont="1" applyBorder="1" applyAlignment="1"/>
    <xf numFmtId="166" fontId="44" fillId="0" borderId="10" xfId="0" applyNumberFormat="1" applyFont="1" applyBorder="1" applyAlignment="1"/>
    <xf numFmtId="0" fontId="44" fillId="0" borderId="73" xfId="0" applyFont="1" applyBorder="1"/>
    <xf numFmtId="166" fontId="44" fillId="0" borderId="74" xfId="0" applyNumberFormat="1" applyFont="1" applyBorder="1" applyAlignment="1"/>
    <xf numFmtId="166" fontId="44" fillId="0" borderId="75" xfId="0" applyNumberFormat="1" applyFont="1" applyBorder="1" applyAlignment="1"/>
    <xf numFmtId="166" fontId="44" fillId="0" borderId="76" xfId="0" applyNumberFormat="1" applyFont="1" applyBorder="1" applyAlignment="1"/>
    <xf numFmtId="164" fontId="44" fillId="0" borderId="0" xfId="1" applyNumberFormat="1" applyFont="1"/>
    <xf numFmtId="0" fontId="43" fillId="0" borderId="9" xfId="0" applyFont="1" applyBorder="1"/>
    <xf numFmtId="166" fontId="43" fillId="0" borderId="44" xfId="0" applyNumberFormat="1" applyFont="1" applyBorder="1" applyAlignment="1"/>
    <xf numFmtId="166" fontId="43" fillId="0" borderId="10" xfId="0" applyNumberFormat="1" applyFont="1" applyBorder="1" applyAlignment="1"/>
    <xf numFmtId="166" fontId="43" fillId="0" borderId="13" xfId="0" applyNumberFormat="1" applyFont="1" applyBorder="1" applyAlignment="1"/>
    <xf numFmtId="0" fontId="43" fillId="0" borderId="0" xfId="0" applyFont="1"/>
    <xf numFmtId="0" fontId="44" fillId="0" borderId="9" xfId="0" applyFont="1" applyBorder="1" applyAlignment="1"/>
    <xf numFmtId="0" fontId="44" fillId="0" borderId="41" xfId="0" applyFont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4" fillId="0" borderId="35" xfId="0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44" fillId="0" borderId="9" xfId="0" applyFont="1" applyBorder="1" applyAlignment="1">
      <alignment wrapText="1"/>
    </xf>
    <xf numFmtId="165" fontId="44" fillId="0" borderId="10" xfId="0" applyNumberFormat="1" applyFont="1" applyBorder="1" applyAlignment="1"/>
    <xf numFmtId="3" fontId="44" fillId="0" borderId="83" xfId="0" applyNumberFormat="1" applyFont="1" applyBorder="1" applyAlignment="1">
      <alignment horizontal="centerContinuous"/>
    </xf>
    <xf numFmtId="3" fontId="44" fillId="0" borderId="84" xfId="0" applyNumberFormat="1" applyFont="1" applyBorder="1" applyAlignment="1">
      <alignment horizontal="centerContinuous"/>
    </xf>
    <xf numFmtId="3" fontId="44" fillId="0" borderId="85" xfId="0" applyNumberFormat="1" applyFont="1" applyBorder="1" applyAlignment="1">
      <alignment horizontal="centerContinuous"/>
    </xf>
    <xf numFmtId="0" fontId="44" fillId="0" borderId="83" xfId="0" applyFont="1" applyBorder="1" applyAlignment="1">
      <alignment horizontal="centerContinuous"/>
    </xf>
    <xf numFmtId="0" fontId="44" fillId="0" borderId="84" xfId="0" applyFont="1" applyBorder="1" applyAlignment="1">
      <alignment horizontal="centerContinuous"/>
    </xf>
    <xf numFmtId="172" fontId="44" fillId="0" borderId="44" xfId="0" applyNumberFormat="1" applyFont="1" applyBorder="1" applyAlignment="1"/>
    <xf numFmtId="172" fontId="44" fillId="0" borderId="13" xfId="0" applyNumberFormat="1" applyFont="1" applyBorder="1" applyAlignment="1"/>
    <xf numFmtId="172" fontId="44" fillId="0" borderId="36" xfId="0" applyNumberFormat="1" applyFont="1" applyBorder="1" applyAlignment="1"/>
    <xf numFmtId="172" fontId="44" fillId="0" borderId="10" xfId="0" applyNumberFormat="1" applyFont="1" applyBorder="1" applyAlignment="1"/>
    <xf numFmtId="172" fontId="44" fillId="0" borderId="12" xfId="0" applyNumberFormat="1" applyFont="1" applyBorder="1" applyAlignment="1"/>
    <xf numFmtId="175" fontId="44" fillId="0" borderId="75" xfId="0" applyNumberFormat="1" applyFont="1" applyBorder="1" applyAlignment="1"/>
    <xf numFmtId="0" fontId="44" fillId="0" borderId="32" xfId="0" applyFont="1" applyBorder="1" applyAlignment="1">
      <alignment horizontal="center"/>
    </xf>
    <xf numFmtId="0" fontId="44" fillId="0" borderId="82" xfId="0" applyFont="1" applyBorder="1" applyAlignment="1"/>
    <xf numFmtId="172" fontId="44" fillId="0" borderId="15" xfId="0" applyNumberFormat="1" applyFont="1" applyBorder="1" applyAlignment="1"/>
    <xf numFmtId="0" fontId="44" fillId="0" borderId="87" xfId="0" applyFont="1" applyBorder="1" applyAlignment="1">
      <alignment horizontal="center"/>
    </xf>
    <xf numFmtId="0" fontId="44" fillId="0" borderId="89" xfId="0" applyFont="1" applyBorder="1" applyAlignment="1">
      <alignment horizontal="center"/>
    </xf>
    <xf numFmtId="0" fontId="44" fillId="0" borderId="88" xfId="0" applyFont="1" applyBorder="1" applyAlignment="1">
      <alignment horizontal="center"/>
    </xf>
    <xf numFmtId="0" fontId="44" fillId="0" borderId="90" xfId="0" applyFont="1" applyBorder="1" applyAlignment="1">
      <alignment horizontal="center"/>
    </xf>
    <xf numFmtId="0" fontId="44" fillId="0" borderId="70" xfId="0" applyFont="1" applyBorder="1" applyAlignment="1">
      <alignment horizontal="center"/>
    </xf>
    <xf numFmtId="0" fontId="44" fillId="0" borderId="91" xfId="0" applyFont="1" applyBorder="1" applyAlignment="1">
      <alignment horizontal="centerContinuous"/>
    </xf>
    <xf numFmtId="0" fontId="44" fillId="0" borderId="92" xfId="0" applyFont="1" applyBorder="1" applyAlignment="1">
      <alignment horizontal="center"/>
    </xf>
    <xf numFmtId="172" fontId="44" fillId="0" borderId="93" xfId="0" applyNumberFormat="1" applyFont="1" applyBorder="1" applyAlignment="1"/>
    <xf numFmtId="166" fontId="43" fillId="0" borderId="93" xfId="0" applyNumberFormat="1" applyFont="1" applyBorder="1" applyAlignment="1"/>
    <xf numFmtId="166" fontId="44" fillId="0" borderId="94" xfId="0" applyNumberFormat="1" applyFont="1" applyBorder="1" applyAlignment="1"/>
    <xf numFmtId="172" fontId="44" fillId="0" borderId="96" xfId="0" applyNumberFormat="1" applyFont="1" applyBorder="1" applyAlignment="1"/>
    <xf numFmtId="166" fontId="43" fillId="0" borderId="96" xfId="0" applyNumberFormat="1" applyFont="1" applyBorder="1" applyAlignment="1"/>
    <xf numFmtId="166" fontId="44" fillId="0" borderId="97" xfId="0" applyNumberFormat="1" applyFont="1" applyBorder="1" applyAlignment="1"/>
    <xf numFmtId="0" fontId="44" fillId="0" borderId="69" xfId="0" applyFont="1" applyBorder="1" applyAlignment="1">
      <alignment horizontal="center"/>
    </xf>
    <xf numFmtId="0" fontId="44" fillId="0" borderId="99" xfId="0" applyFont="1" applyBorder="1" applyAlignment="1">
      <alignment horizontal="center"/>
    </xf>
    <xf numFmtId="175" fontId="44" fillId="0" borderId="10" xfId="0" applyNumberFormat="1" applyFont="1" applyBorder="1" applyAlignment="1"/>
    <xf numFmtId="0" fontId="44" fillId="0" borderId="73" xfId="0" applyFont="1" applyBorder="1" applyAlignment="1">
      <alignment horizontal="left" wrapText="1"/>
    </xf>
    <xf numFmtId="0" fontId="44" fillId="0" borderId="100" xfId="0" applyFont="1" applyBorder="1" applyAlignment="1">
      <alignment horizontal="center"/>
    </xf>
    <xf numFmtId="0" fontId="44" fillId="0" borderId="76" xfId="0" applyFont="1" applyBorder="1" applyAlignment="1">
      <alignment horizontal="center"/>
    </xf>
    <xf numFmtId="0" fontId="44" fillId="0" borderId="101" xfId="0" applyFont="1" applyBorder="1" applyAlignment="1">
      <alignment horizontal="center"/>
    </xf>
    <xf numFmtId="0" fontId="44" fillId="0" borderId="97" xfId="0" applyFont="1" applyBorder="1" applyAlignment="1">
      <alignment horizontal="center"/>
    </xf>
    <xf numFmtId="0" fontId="44" fillId="0" borderId="79" xfId="0" applyFont="1" applyBorder="1" applyAlignment="1">
      <alignment horizontal="center"/>
    </xf>
    <xf numFmtId="0" fontId="44" fillId="0" borderId="80" xfId="0" applyFont="1" applyBorder="1" applyAlignment="1">
      <alignment horizontal="center"/>
    </xf>
    <xf numFmtId="166" fontId="44" fillId="0" borderId="93" xfId="0" applyNumberFormat="1" applyFont="1" applyBorder="1" applyAlignment="1"/>
    <xf numFmtId="166" fontId="44" fillId="0" borderId="96" xfId="0" applyNumberFormat="1" applyFont="1" applyBorder="1" applyAlignment="1"/>
    <xf numFmtId="167" fontId="23" fillId="0" borderId="70" xfId="0" applyNumberFormat="1" applyFont="1" applyBorder="1"/>
    <xf numFmtId="167" fontId="23" fillId="0" borderId="69" xfId="0" applyNumberFormat="1" applyFont="1" applyBorder="1"/>
    <xf numFmtId="0" fontId="0" fillId="0" borderId="70" xfId="0" applyFont="1" applyBorder="1"/>
    <xf numFmtId="0" fontId="45" fillId="0" borderId="70" xfId="0" applyFont="1" applyBorder="1" applyAlignment="1">
      <alignment horizontal="left"/>
    </xf>
    <xf numFmtId="0" fontId="44" fillId="0" borderId="71" xfId="0" applyFont="1" applyBorder="1" applyAlignment="1">
      <alignment horizontal="center"/>
    </xf>
    <xf numFmtId="172" fontId="44" fillId="0" borderId="102" xfId="0" applyNumberFormat="1" applyFont="1" applyBorder="1" applyAlignment="1"/>
    <xf numFmtId="167" fontId="23" fillId="0" borderId="71" xfId="0" applyNumberFormat="1" applyFont="1" applyBorder="1"/>
    <xf numFmtId="0" fontId="44" fillId="0" borderId="104" xfId="0" applyFont="1" applyBorder="1" applyAlignment="1">
      <alignment horizontal="center"/>
    </xf>
    <xf numFmtId="0" fontId="44" fillId="0" borderId="74" xfId="0" applyFont="1" applyBorder="1" applyAlignment="1">
      <alignment horizontal="center"/>
    </xf>
    <xf numFmtId="165" fontId="44" fillId="0" borderId="96" xfId="0" applyNumberFormat="1" applyFont="1" applyBorder="1" applyAlignment="1"/>
    <xf numFmtId="3" fontId="44" fillId="0" borderId="91" xfId="0" applyNumberFormat="1" applyFont="1" applyBorder="1" applyAlignment="1">
      <alignment horizontal="centerContinuous"/>
    </xf>
    <xf numFmtId="0" fontId="44" fillId="0" borderId="94" xfId="0" applyFont="1" applyBorder="1" applyAlignment="1">
      <alignment horizontal="center"/>
    </xf>
    <xf numFmtId="0" fontId="44" fillId="0" borderId="75" xfId="0" applyFont="1" applyBorder="1" applyAlignment="1">
      <alignment horizontal="center"/>
    </xf>
    <xf numFmtId="0" fontId="44" fillId="0" borderId="105" xfId="0" applyFont="1" applyBorder="1" applyAlignment="1">
      <alignment horizontal="center"/>
    </xf>
    <xf numFmtId="167" fontId="43" fillId="0" borderId="44" xfId="0" applyNumberFormat="1" applyFont="1" applyBorder="1" applyAlignment="1">
      <alignment horizontal="right"/>
    </xf>
    <xf numFmtId="172" fontId="44" fillId="0" borderId="77" xfId="0" applyNumberFormat="1" applyFont="1" applyBorder="1" applyAlignment="1"/>
    <xf numFmtId="167" fontId="43" fillId="0" borderId="77" xfId="0" applyNumberFormat="1" applyFont="1" applyBorder="1" applyAlignment="1">
      <alignment horizontal="right"/>
    </xf>
    <xf numFmtId="166" fontId="43" fillId="0" borderId="75" xfId="0" applyNumberFormat="1" applyFont="1" applyBorder="1" applyAlignment="1"/>
    <xf numFmtId="166" fontId="43" fillId="0" borderId="76" xfId="0" applyNumberFormat="1" applyFont="1" applyBorder="1" applyAlignment="1"/>
    <xf numFmtId="166" fontId="43" fillId="0" borderId="94" xfId="0" applyNumberFormat="1" applyFont="1" applyBorder="1" applyAlignment="1"/>
    <xf numFmtId="166" fontId="43" fillId="0" borderId="74" xfId="0" applyNumberFormat="1" applyFont="1" applyBorder="1" applyAlignment="1"/>
    <xf numFmtId="166" fontId="43" fillId="0" borderId="97" xfId="0" applyNumberFormat="1" applyFont="1" applyBorder="1" applyAlignment="1"/>
    <xf numFmtId="166" fontId="43" fillId="0" borderId="77" xfId="0" applyNumberFormat="1" applyFont="1" applyBorder="1" applyAlignment="1"/>
    <xf numFmtId="172" fontId="44" fillId="0" borderId="80" xfId="0" applyNumberFormat="1" applyFont="1" applyBorder="1" applyAlignment="1"/>
    <xf numFmtId="167" fontId="43" fillId="0" borderId="12" xfId="0" applyNumberFormat="1" applyFont="1" applyBorder="1" applyAlignment="1"/>
    <xf numFmtId="167" fontId="43" fillId="0" borderId="80" xfId="0" applyNumberFormat="1" applyFont="1" applyBorder="1" applyAlignment="1"/>
    <xf numFmtId="167" fontId="43" fillId="0" borderId="96" xfId="0" applyNumberFormat="1" applyFont="1" applyBorder="1" applyAlignment="1"/>
    <xf numFmtId="167" fontId="43" fillId="0" borderId="97" xfId="0" applyNumberFormat="1" applyFont="1" applyBorder="1" applyAlignment="1"/>
    <xf numFmtId="172" fontId="44" fillId="0" borderId="103" xfId="0" applyNumberFormat="1" applyFont="1" applyBorder="1" applyAlignment="1"/>
    <xf numFmtId="172" fontId="44" fillId="0" borderId="97" xfId="0" applyNumberFormat="1" applyFont="1" applyBorder="1" applyAlignment="1"/>
    <xf numFmtId="167" fontId="43" fillId="0" borderId="102" xfId="0" applyNumberFormat="1" applyFont="1" applyBorder="1" applyAlignment="1"/>
    <xf numFmtId="167" fontId="43" fillId="0" borderId="103" xfId="0" applyNumberFormat="1" applyFont="1" applyBorder="1" applyAlignment="1"/>
    <xf numFmtId="172" fontId="44" fillId="0" borderId="76" xfId="0" applyNumberFormat="1" applyFont="1" applyBorder="1" applyAlignment="1"/>
    <xf numFmtId="167" fontId="43" fillId="0" borderId="76" xfId="0" applyNumberFormat="1" applyFont="1" applyBorder="1" applyAlignment="1"/>
    <xf numFmtId="167" fontId="43" fillId="0" borderId="93" xfId="0" applyNumberFormat="1" applyFont="1" applyBorder="1" applyAlignment="1"/>
    <xf numFmtId="167" fontId="43" fillId="0" borderId="94" xfId="0" applyNumberFormat="1" applyFont="1" applyBorder="1" applyAlignment="1"/>
    <xf numFmtId="172" fontId="44" fillId="0" borderId="79" xfId="0" applyNumberFormat="1" applyFont="1" applyBorder="1" applyAlignment="1"/>
    <xf numFmtId="172" fontId="44" fillId="0" borderId="74" xfId="0" applyNumberFormat="1" applyFont="1" applyBorder="1" applyAlignment="1"/>
    <xf numFmtId="172" fontId="44" fillId="0" borderId="94" xfId="0" applyNumberFormat="1" applyFont="1" applyBorder="1" applyAlignment="1"/>
    <xf numFmtId="167" fontId="43" fillId="0" borderId="36" xfId="0" applyNumberFormat="1" applyFont="1" applyBorder="1" applyAlignment="1"/>
    <xf numFmtId="167" fontId="43" fillId="0" borderId="44" xfId="0" applyNumberFormat="1" applyFont="1" applyBorder="1" applyAlignment="1"/>
    <xf numFmtId="167" fontId="43" fillId="0" borderId="79" xfId="0" applyNumberFormat="1" applyFont="1" applyBorder="1" applyAlignment="1"/>
    <xf numFmtId="167" fontId="43" fillId="0" borderId="74" xfId="0" applyNumberFormat="1" applyFont="1" applyBorder="1" applyAlignment="1"/>
    <xf numFmtId="167" fontId="43" fillId="0" borderId="10" xfId="0" applyNumberFormat="1" applyFont="1" applyBorder="1" applyAlignment="1"/>
    <xf numFmtId="167" fontId="43" fillId="0" borderId="75" xfId="0" applyNumberFormat="1" applyFont="1" applyBorder="1" applyAlignment="1"/>
    <xf numFmtId="172" fontId="44" fillId="0" borderId="75" xfId="0" applyNumberFormat="1" applyFont="1" applyBorder="1" applyAlignment="1"/>
    <xf numFmtId="167" fontId="43" fillId="0" borderId="13" xfId="0" applyNumberFormat="1" applyFont="1" applyBorder="1" applyAlignment="1"/>
    <xf numFmtId="167" fontId="43" fillId="0" borderId="15" xfId="0" applyNumberFormat="1" applyFont="1" applyBorder="1" applyAlignment="1"/>
    <xf numFmtId="167" fontId="43" fillId="0" borderId="78" xfId="0" applyNumberFormat="1" applyFont="1" applyBorder="1" applyAlignment="1"/>
    <xf numFmtId="172" fontId="44" fillId="0" borderId="78" xfId="0" applyNumberFormat="1" applyFont="1" applyBorder="1" applyAlignment="1"/>
    <xf numFmtId="176" fontId="43" fillId="0" borderId="0" xfId="0" applyNumberFormat="1" applyFont="1" applyBorder="1" applyAlignment="1"/>
    <xf numFmtId="176" fontId="43" fillId="0" borderId="93" xfId="0" applyNumberFormat="1" applyFont="1" applyBorder="1" applyAlignment="1"/>
    <xf numFmtId="176" fontId="43" fillId="0" borderId="76" xfId="0" applyNumberFormat="1" applyFont="1" applyBorder="1" applyAlignment="1"/>
    <xf numFmtId="176" fontId="43" fillId="0" borderId="94" xfId="0" applyNumberFormat="1" applyFont="1" applyBorder="1" applyAlignment="1"/>
    <xf numFmtId="170" fontId="43" fillId="0" borderId="0" xfId="0" applyNumberFormat="1" applyFont="1" applyBorder="1" applyAlignment="1"/>
    <xf numFmtId="170" fontId="43" fillId="0" borderId="93" xfId="0" applyNumberFormat="1" applyFont="1" applyBorder="1" applyAlignment="1"/>
    <xf numFmtId="170" fontId="43" fillId="0" borderId="76" xfId="0" applyNumberFormat="1" applyFont="1" applyBorder="1" applyAlignment="1"/>
    <xf numFmtId="170" fontId="43" fillId="0" borderId="94" xfId="0" applyNumberFormat="1" applyFont="1" applyBorder="1" applyAlignment="1"/>
    <xf numFmtId="170" fontId="43" fillId="0" borderId="96" xfId="0" applyNumberFormat="1" applyFont="1" applyBorder="1" applyAlignment="1"/>
    <xf numFmtId="170" fontId="43" fillId="0" borderId="97" xfId="0" applyNumberFormat="1" applyFont="1" applyBorder="1" applyAlignment="1"/>
    <xf numFmtId="0" fontId="43" fillId="0" borderId="9" xfId="0" applyFont="1" applyFill="1" applyBorder="1" applyAlignment="1">
      <alignment horizontal="left" indent="1"/>
    </xf>
    <xf numFmtId="0" fontId="43" fillId="0" borderId="9" xfId="0" applyFont="1" applyBorder="1" applyAlignment="1">
      <alignment horizontal="left" indent="1"/>
    </xf>
    <xf numFmtId="0" fontId="43" fillId="0" borderId="73" xfId="0" applyFont="1" applyBorder="1" applyAlignment="1">
      <alignment horizontal="left" indent="1"/>
    </xf>
    <xf numFmtId="172" fontId="43" fillId="0" borderId="44" xfId="0" applyNumberFormat="1" applyFont="1" applyBorder="1" applyAlignment="1"/>
    <xf numFmtId="172" fontId="43" fillId="0" borderId="10" xfId="0" applyNumberFormat="1" applyFont="1" applyBorder="1" applyAlignment="1"/>
    <xf numFmtId="172" fontId="43" fillId="0" borderId="93" xfId="0" applyNumberFormat="1" applyFont="1" applyBorder="1" applyAlignment="1"/>
    <xf numFmtId="172" fontId="43" fillId="0" borderId="96" xfId="0" applyNumberFormat="1" applyFont="1" applyBorder="1" applyAlignment="1"/>
    <xf numFmtId="0" fontId="43" fillId="0" borderId="0" xfId="0" applyFont="1" applyFill="1"/>
    <xf numFmtId="170" fontId="43" fillId="0" borderId="10" xfId="0" applyNumberFormat="1" applyFont="1" applyBorder="1" applyAlignment="1"/>
    <xf numFmtId="172" fontId="43" fillId="0" borderId="36" xfId="0" applyNumberFormat="1" applyFont="1" applyBorder="1" applyAlignment="1"/>
    <xf numFmtId="175" fontId="43" fillId="0" borderId="10" xfId="0" applyNumberFormat="1" applyFont="1" applyBorder="1" applyAlignment="1"/>
    <xf numFmtId="172" fontId="43" fillId="0" borderId="15" xfId="0" applyNumberFormat="1" applyFont="1" applyBorder="1" applyAlignment="1"/>
    <xf numFmtId="172" fontId="43" fillId="0" borderId="13" xfId="0" applyNumberFormat="1" applyFont="1" applyBorder="1" applyAlignment="1"/>
    <xf numFmtId="172" fontId="43" fillId="0" borderId="102" xfId="0" applyNumberFormat="1" applyFont="1" applyBorder="1" applyAlignment="1"/>
    <xf numFmtId="0" fontId="52" fillId="0" borderId="0" xfId="0" applyFont="1" applyAlignment="1">
      <alignment horizontal="left"/>
    </xf>
    <xf numFmtId="0" fontId="43" fillId="0" borderId="93" xfId="0" applyFont="1" applyBorder="1"/>
    <xf numFmtId="0" fontId="43" fillId="0" borderId="0" xfId="0" applyFont="1" applyBorder="1"/>
    <xf numFmtId="0" fontId="50" fillId="0" borderId="106" xfId="0" applyFont="1" applyBorder="1" applyAlignment="1">
      <alignment wrapText="1"/>
    </xf>
    <xf numFmtId="164" fontId="50" fillId="0" borderId="107" xfId="0" applyNumberFormat="1" applyFont="1" applyBorder="1" applyAlignment="1"/>
    <xf numFmtId="0" fontId="44" fillId="0" borderId="108" xfId="0" applyFont="1" applyBorder="1"/>
    <xf numFmtId="164" fontId="50" fillId="0" borderId="109" xfId="0" applyNumberFormat="1" applyFont="1" applyBorder="1" applyAlignment="1"/>
    <xf numFmtId="164" fontId="50" fillId="0" borderId="110" xfId="1" applyNumberFormat="1" applyFont="1" applyBorder="1" applyAlignment="1"/>
    <xf numFmtId="164" fontId="50" fillId="0" borderId="108" xfId="1" applyNumberFormat="1" applyFont="1" applyBorder="1" applyAlignment="1"/>
    <xf numFmtId="164" fontId="50" fillId="0" borderId="111" xfId="0" applyNumberFormat="1" applyFont="1" applyBorder="1" applyAlignment="1"/>
    <xf numFmtId="164" fontId="50" fillId="0" borderId="108" xfId="0" applyNumberFormat="1" applyFont="1" applyBorder="1" applyAlignment="1"/>
    <xf numFmtId="164" fontId="50" fillId="0" borderId="112" xfId="1" applyNumberFormat="1" applyFont="1" applyBorder="1" applyAlignment="1"/>
    <xf numFmtId="164" fontId="50" fillId="0" borderId="111" xfId="1" applyNumberFormat="1" applyFont="1" applyBorder="1" applyAlignment="1"/>
    <xf numFmtId="164" fontId="50" fillId="0" borderId="113" xfId="1" applyNumberFormat="1" applyFont="1" applyBorder="1" applyAlignment="1"/>
    <xf numFmtId="164" fontId="50" fillId="0" borderId="114" xfId="0" applyNumberFormat="1" applyFont="1" applyBorder="1" applyAlignment="1"/>
    <xf numFmtId="164" fontId="50" fillId="0" borderId="113" xfId="0" applyNumberFormat="1" applyFont="1" applyBorder="1" applyAlignment="1"/>
    <xf numFmtId="0" fontId="52" fillId="0" borderId="73" xfId="0" applyFont="1" applyBorder="1"/>
    <xf numFmtId="164" fontId="52" fillId="0" borderId="74" xfId="0" applyNumberFormat="1" applyFont="1" applyBorder="1" applyAlignment="1"/>
    <xf numFmtId="0" fontId="43" fillId="0" borderId="75" xfId="0" applyFont="1" applyBorder="1"/>
    <xf numFmtId="164" fontId="52" fillId="0" borderId="76" xfId="0" applyNumberFormat="1" applyFont="1" applyBorder="1" applyAlignment="1"/>
    <xf numFmtId="164" fontId="52" fillId="0" borderId="97" xfId="1" applyNumberFormat="1" applyFont="1" applyBorder="1" applyAlignment="1"/>
    <xf numFmtId="164" fontId="52" fillId="0" borderId="75" xfId="1" applyNumberFormat="1" applyFont="1" applyBorder="1" applyAlignment="1"/>
    <xf numFmtId="164" fontId="52" fillId="0" borderId="79" xfId="0" applyNumberFormat="1" applyFont="1" applyBorder="1" applyAlignment="1"/>
    <xf numFmtId="164" fontId="52" fillId="0" borderId="75" xfId="0" applyNumberFormat="1" applyFont="1" applyBorder="1" applyAlignment="1"/>
    <xf numFmtId="164" fontId="52" fillId="0" borderId="77" xfId="1" applyNumberFormat="1" applyFont="1" applyBorder="1" applyAlignment="1"/>
    <xf numFmtId="164" fontId="52" fillId="0" borderId="79" xfId="1" applyNumberFormat="1" applyFont="1" applyBorder="1" applyAlignment="1"/>
    <xf numFmtId="164" fontId="52" fillId="0" borderId="81" xfId="1" applyNumberFormat="1" applyFont="1" applyBorder="1" applyAlignment="1"/>
    <xf numFmtId="164" fontId="52" fillId="0" borderId="78" xfId="0" applyNumberFormat="1" applyFont="1" applyBorder="1" applyAlignment="1"/>
    <xf numFmtId="164" fontId="52" fillId="0" borderId="81" xfId="0" applyNumberFormat="1" applyFont="1" applyBorder="1" applyAlignment="1"/>
    <xf numFmtId="0" fontId="54" fillId="0" borderId="0" xfId="0" applyFont="1"/>
    <xf numFmtId="0" fontId="55" fillId="0" borderId="0" xfId="0" applyFont="1"/>
    <xf numFmtId="0" fontId="36" fillId="0" borderId="79" xfId="0" applyFont="1" applyBorder="1" applyAlignment="1">
      <alignment horizontal="center"/>
    </xf>
    <xf numFmtId="0" fontId="36" fillId="0" borderId="9" xfId="0" applyFont="1" applyBorder="1" applyAlignment="1">
      <alignment wrapText="1"/>
    </xf>
    <xf numFmtId="169" fontId="44" fillId="0" borderId="0" xfId="0" applyNumberFormat="1" applyFont="1"/>
    <xf numFmtId="0" fontId="36" fillId="0" borderId="9" xfId="0" applyFont="1" applyBorder="1"/>
    <xf numFmtId="168" fontId="36" fillId="0" borderId="10" xfId="0" applyNumberFormat="1" applyFont="1" applyBorder="1" applyAlignment="1"/>
    <xf numFmtId="0" fontId="37" fillId="0" borderId="9" xfId="0" applyFont="1" applyBorder="1"/>
    <xf numFmtId="168" fontId="37" fillId="0" borderId="10" xfId="0" applyNumberFormat="1" applyFont="1" applyBorder="1" applyAlignment="1"/>
    <xf numFmtId="168" fontId="37" fillId="0" borderId="75" xfId="0" applyNumberFormat="1" applyFont="1" applyBorder="1" applyAlignment="1"/>
    <xf numFmtId="168" fontId="37" fillId="0" borderId="76" xfId="0" applyNumberFormat="1" applyFont="1" applyBorder="1" applyAlignment="1"/>
    <xf numFmtId="4" fontId="37" fillId="0" borderId="75" xfId="0" applyNumberFormat="1" applyFont="1" applyBorder="1" applyAlignment="1"/>
    <xf numFmtId="4" fontId="37" fillId="0" borderId="80" xfId="0" applyNumberFormat="1" applyFont="1" applyBorder="1" applyAlignment="1"/>
    <xf numFmtId="168" fontId="37" fillId="0" borderId="19" xfId="0" applyNumberFormat="1" applyFont="1" applyBorder="1" applyAlignment="1"/>
    <xf numFmtId="0" fontId="36" fillId="0" borderId="73" xfId="0" applyFont="1" applyBorder="1"/>
    <xf numFmtId="168" fontId="36" fillId="0" borderId="75" xfId="0" applyNumberFormat="1" applyFont="1" applyBorder="1" applyAlignment="1"/>
    <xf numFmtId="168" fontId="36" fillId="0" borderId="76" xfId="0" applyNumberFormat="1" applyFont="1" applyBorder="1" applyAlignment="1"/>
    <xf numFmtId="3" fontId="36" fillId="0" borderId="83" xfId="0" applyNumberFormat="1" applyFont="1" applyBorder="1" applyAlignment="1">
      <alignment horizontal="centerContinuous"/>
    </xf>
    <xf numFmtId="3" fontId="36" fillId="0" borderId="84" xfId="0" applyNumberFormat="1" applyFont="1" applyBorder="1" applyAlignment="1">
      <alignment horizontal="centerContinuous"/>
    </xf>
    <xf numFmtId="3" fontId="36" fillId="0" borderId="85" xfId="0" applyNumberFormat="1" applyFont="1" applyBorder="1" applyAlignment="1">
      <alignment horizontal="centerContinuous"/>
    </xf>
    <xf numFmtId="0" fontId="36" fillId="0" borderId="83" xfId="0" applyFont="1" applyBorder="1" applyAlignment="1">
      <alignment horizontal="centerContinuous"/>
    </xf>
    <xf numFmtId="0" fontId="36" fillId="0" borderId="84" xfId="0" applyFont="1" applyBorder="1" applyAlignment="1">
      <alignment horizontal="centerContinuous"/>
    </xf>
    <xf numFmtId="0" fontId="36" fillId="0" borderId="87" xfId="0" applyFont="1" applyBorder="1" applyAlignment="1">
      <alignment horizontal="centerContinuous"/>
    </xf>
    <xf numFmtId="0" fontId="36" fillId="0" borderId="70" xfId="0" applyFont="1" applyBorder="1" applyAlignment="1">
      <alignment horizontal="centerContinuous"/>
    </xf>
    <xf numFmtId="0" fontId="36" fillId="0" borderId="88" xfId="0" applyFont="1" applyBorder="1" applyAlignment="1">
      <alignment horizontal="centerContinuous"/>
    </xf>
    <xf numFmtId="0" fontId="37" fillId="0" borderId="9" xfId="0" applyFont="1" applyFill="1" applyBorder="1" applyAlignment="1">
      <alignment horizontal="left" indent="1"/>
    </xf>
    <xf numFmtId="4" fontId="37" fillId="0" borderId="10" xfId="0" applyNumberFormat="1" applyFont="1" applyBorder="1" applyAlignment="1"/>
    <xf numFmtId="0" fontId="37" fillId="0" borderId="9" xfId="0" applyFont="1" applyBorder="1" applyAlignment="1">
      <alignment horizontal="left" indent="1"/>
    </xf>
    <xf numFmtId="0" fontId="37" fillId="0" borderId="17" xfId="0" applyFont="1" applyBorder="1" applyAlignment="1">
      <alignment horizontal="left" indent="1"/>
    </xf>
    <xf numFmtId="174" fontId="36" fillId="0" borderId="36" xfId="0" applyNumberFormat="1" applyFont="1" applyBorder="1" applyAlignment="1"/>
    <xf numFmtId="174" fontId="36" fillId="0" borderId="12" xfId="0" applyNumberFormat="1" applyFont="1" applyBorder="1" applyAlignment="1"/>
    <xf numFmtId="174" fontId="36" fillId="0" borderId="10" xfId="0" applyNumberFormat="1" applyFont="1" applyBorder="1" applyAlignment="1"/>
    <xf numFmtId="0" fontId="36" fillId="0" borderId="69" xfId="0" applyFont="1" applyBorder="1" applyAlignment="1">
      <alignment horizontal="centerContinuous"/>
    </xf>
    <xf numFmtId="0" fontId="36" fillId="0" borderId="97" xfId="0" applyFont="1" applyBorder="1" applyAlignment="1">
      <alignment horizontal="center"/>
    </xf>
    <xf numFmtId="174" fontId="36" fillId="0" borderId="96" xfId="0" applyNumberFormat="1" applyFont="1" applyBorder="1" applyAlignment="1"/>
    <xf numFmtId="168" fontId="37" fillId="0" borderId="96" xfId="0" applyNumberFormat="1" applyFont="1" applyBorder="1" applyAlignment="1"/>
    <xf numFmtId="168" fontId="37" fillId="0" borderId="97" xfId="0" applyNumberFormat="1" applyFont="1" applyBorder="1" applyAlignment="1"/>
    <xf numFmtId="0" fontId="36" fillId="0" borderId="91" xfId="0" applyFont="1" applyBorder="1" applyAlignment="1">
      <alignment horizontal="centerContinuous"/>
    </xf>
    <xf numFmtId="168" fontId="37" fillId="0" borderId="93" xfId="0" applyNumberFormat="1" applyFont="1" applyBorder="1" applyAlignment="1"/>
    <xf numFmtId="168" fontId="37" fillId="0" borderId="94" xfId="0" applyNumberFormat="1" applyFont="1" applyBorder="1" applyAlignment="1"/>
    <xf numFmtId="0" fontId="40" fillId="0" borderId="106" xfId="0" applyFont="1" applyBorder="1"/>
    <xf numFmtId="168" fontId="40" fillId="0" borderId="108" xfId="0" applyNumberFormat="1" applyFont="1" applyBorder="1" applyAlignment="1"/>
    <xf numFmtId="168" fontId="40" fillId="0" borderId="114" xfId="0" applyNumberFormat="1" applyFont="1" applyBorder="1" applyAlignment="1"/>
    <xf numFmtId="168" fontId="40" fillId="0" borderId="109" xfId="0" applyNumberFormat="1" applyFont="1" applyBorder="1" applyAlignment="1"/>
    <xf numFmtId="168" fontId="40" fillId="0" borderId="107" xfId="0" applyNumberFormat="1" applyFont="1" applyBorder="1" applyAlignment="1"/>
    <xf numFmtId="168" fontId="40" fillId="0" borderId="110" xfId="0" applyNumberFormat="1" applyFont="1" applyBorder="1" applyAlignment="1"/>
    <xf numFmtId="9" fontId="40" fillId="0" borderId="77" xfId="1" applyFont="1" applyBorder="1"/>
    <xf numFmtId="164" fontId="50" fillId="0" borderId="77" xfId="1" applyNumberFormat="1" applyFont="1" applyBorder="1"/>
    <xf numFmtId="164" fontId="50" fillId="0" borderId="75" xfId="1" applyNumberFormat="1" applyFont="1" applyBorder="1" applyAlignment="1">
      <alignment horizontal="right"/>
    </xf>
    <xf numFmtId="164" fontId="50" fillId="0" borderId="78" xfId="1" applyNumberFormat="1" applyFont="1" applyBorder="1"/>
    <xf numFmtId="164" fontId="50" fillId="0" borderId="75" xfId="1" applyNumberFormat="1" applyFont="1" applyBorder="1"/>
    <xf numFmtId="164" fontId="50" fillId="0" borderId="74" xfId="1" applyNumberFormat="1" applyFont="1" applyBorder="1"/>
    <xf numFmtId="164" fontId="50" fillId="0" borderId="97" xfId="1" applyNumberFormat="1" applyFont="1" applyBorder="1"/>
    <xf numFmtId="174" fontId="37" fillId="0" borderId="44" xfId="0" applyNumberFormat="1" applyFont="1" applyBorder="1" applyAlignment="1"/>
    <xf numFmtId="0" fontId="36" fillId="0" borderId="70" xfId="0" applyFont="1" applyBorder="1" applyAlignment="1">
      <alignment horizontal="left"/>
    </xf>
    <xf numFmtId="167" fontId="32" fillId="0" borderId="70" xfId="0" applyNumberFormat="1" applyFont="1" applyBorder="1"/>
    <xf numFmtId="168" fontId="32" fillId="0" borderId="70" xfId="0" applyNumberFormat="1" applyFont="1" applyBorder="1"/>
    <xf numFmtId="4" fontId="32" fillId="0" borderId="70" xfId="0" applyNumberFormat="1" applyFont="1" applyBorder="1"/>
    <xf numFmtId="168" fontId="32" fillId="0" borderId="69" xfId="0" applyNumberFormat="1" applyFont="1" applyBorder="1"/>
    <xf numFmtId="4" fontId="37" fillId="0" borderId="12" xfId="0" applyNumberFormat="1" applyFont="1" applyBorder="1" applyAlignment="1"/>
    <xf numFmtId="174" fontId="36" fillId="0" borderId="80" xfId="0" applyNumberFormat="1" applyFont="1" applyBorder="1" applyAlignment="1"/>
    <xf numFmtId="4" fontId="37" fillId="0" borderId="96" xfId="0" applyNumberFormat="1" applyFont="1" applyBorder="1" applyAlignment="1"/>
    <xf numFmtId="4" fontId="37" fillId="0" borderId="97" xfId="0" applyNumberFormat="1" applyFont="1" applyBorder="1" applyAlignment="1"/>
    <xf numFmtId="174" fontId="36" fillId="0" borderId="97" xfId="0" applyNumberFormat="1" applyFont="1" applyBorder="1" applyAlignment="1"/>
    <xf numFmtId="4" fontId="37" fillId="0" borderId="76" xfId="0" applyNumberFormat="1" applyFont="1" applyBorder="1" applyAlignment="1"/>
    <xf numFmtId="177" fontId="37" fillId="0" borderId="96" xfId="0" applyNumberFormat="1" applyFont="1" applyBorder="1" applyAlignment="1"/>
    <xf numFmtId="177" fontId="37" fillId="0" borderId="97" xfId="0" applyNumberFormat="1" applyFont="1" applyBorder="1" applyAlignment="1"/>
    <xf numFmtId="4" fontId="37" fillId="0" borderId="26" xfId="0" applyNumberFormat="1" applyFont="1" applyBorder="1" applyAlignment="1"/>
    <xf numFmtId="174" fontId="37" fillId="0" borderId="110" xfId="0" applyNumberFormat="1" applyFont="1" applyBorder="1" applyAlignment="1"/>
    <xf numFmtId="4" fontId="37" fillId="0" borderId="95" xfId="0" applyNumberFormat="1" applyFont="1" applyBorder="1" applyAlignment="1"/>
    <xf numFmtId="0" fontId="36" fillId="0" borderId="97" xfId="0" applyFont="1" applyBorder="1" applyAlignment="1">
      <alignment horizontal="right"/>
    </xf>
    <xf numFmtId="0" fontId="36" fillId="0" borderId="79" xfId="0" applyFont="1" applyBorder="1" applyAlignment="1">
      <alignment horizontal="right"/>
    </xf>
    <xf numFmtId="0" fontId="36" fillId="0" borderId="76" xfId="0" applyFont="1" applyBorder="1" applyAlignment="1">
      <alignment horizontal="right"/>
    </xf>
    <xf numFmtId="0" fontId="36" fillId="0" borderId="80" xfId="0" applyFont="1" applyBorder="1" applyAlignment="1">
      <alignment horizontal="right"/>
    </xf>
    <xf numFmtId="0" fontId="36" fillId="0" borderId="32" xfId="0" applyFont="1" applyBorder="1" applyAlignment="1">
      <alignment horizontal="right"/>
    </xf>
    <xf numFmtId="0" fontId="36" fillId="0" borderId="41" xfId="0" applyFont="1" applyBorder="1" applyAlignment="1">
      <alignment horizontal="right"/>
    </xf>
    <xf numFmtId="0" fontId="36" fillId="0" borderId="100" xfId="0" applyFont="1" applyBorder="1" applyAlignment="1">
      <alignment horizontal="right"/>
    </xf>
    <xf numFmtId="0" fontId="36" fillId="0" borderId="101" xfId="0" applyFont="1" applyBorder="1" applyAlignment="1">
      <alignment horizontal="right"/>
    </xf>
    <xf numFmtId="175" fontId="36" fillId="0" borderId="75" xfId="0" applyNumberFormat="1" applyFont="1" applyBorder="1" applyAlignment="1"/>
    <xf numFmtId="4" fontId="37" fillId="0" borderId="93" xfId="0" applyNumberFormat="1" applyFont="1" applyBorder="1" applyAlignment="1"/>
    <xf numFmtId="4" fontId="37" fillId="0" borderId="94" xfId="0" applyNumberFormat="1" applyFont="1" applyBorder="1" applyAlignment="1"/>
    <xf numFmtId="174" fontId="36" fillId="0" borderId="75" xfId="0" applyNumberFormat="1" applyFont="1" applyBorder="1" applyAlignment="1"/>
    <xf numFmtId="174" fontId="36" fillId="0" borderId="76" xfId="0" applyNumberFormat="1" applyFont="1" applyBorder="1" applyAlignment="1"/>
    <xf numFmtId="174" fontId="36" fillId="0" borderId="94" xfId="0" applyNumberFormat="1" applyFont="1" applyBorder="1" applyAlignment="1"/>
    <xf numFmtId="4" fontId="37" fillId="0" borderId="44" xfId="0" applyNumberFormat="1" applyFont="1" applyBorder="1" applyAlignment="1"/>
    <xf numFmtId="4" fontId="37" fillId="0" borderId="45" xfId="0" applyNumberFormat="1" applyFont="1" applyBorder="1" applyAlignment="1"/>
    <xf numFmtId="174" fontId="36" fillId="0" borderId="44" xfId="0" applyNumberFormat="1" applyFont="1" applyBorder="1" applyAlignment="1"/>
    <xf numFmtId="164" fontId="50" fillId="0" borderId="76" xfId="1" applyNumberFormat="1" applyFont="1" applyBorder="1"/>
    <xf numFmtId="0" fontId="36" fillId="0" borderId="99" xfId="0" applyFont="1" applyBorder="1" applyAlignment="1">
      <alignment horizontal="right"/>
    </xf>
    <xf numFmtId="4" fontId="37" fillId="0" borderId="74" xfId="0" applyNumberFormat="1" applyFont="1" applyBorder="1" applyAlignment="1"/>
    <xf numFmtId="174" fontId="36" fillId="0" borderId="74" xfId="0" applyNumberFormat="1" applyFont="1" applyBorder="1" applyAlignment="1"/>
    <xf numFmtId="174" fontId="36" fillId="0" borderId="93" xfId="0" applyNumberFormat="1" applyFont="1" applyBorder="1" applyAlignment="1"/>
    <xf numFmtId="164" fontId="50" fillId="0" borderId="94" xfId="1" applyNumberFormat="1" applyFont="1" applyBorder="1"/>
    <xf numFmtId="0" fontId="36" fillId="0" borderId="105" xfId="0" applyFont="1" applyBorder="1" applyAlignment="1">
      <alignment horizontal="right"/>
    </xf>
    <xf numFmtId="178" fontId="36" fillId="0" borderId="74" xfId="0" applyNumberFormat="1" applyFont="1" applyBorder="1" applyAlignment="1"/>
    <xf numFmtId="178" fontId="36" fillId="0" borderId="44" xfId="0" applyNumberFormat="1" applyFont="1" applyBorder="1" applyAlignment="1"/>
    <xf numFmtId="178" fontId="36" fillId="0" borderId="76" xfId="0" applyNumberFormat="1" applyFont="1" applyBorder="1" applyAlignment="1"/>
    <xf numFmtId="178" fontId="36" fillId="0" borderId="0" xfId="0" applyNumberFormat="1" applyFont="1" applyBorder="1" applyAlignment="1"/>
    <xf numFmtId="2" fontId="37" fillId="0" borderId="44" xfId="0" applyNumberFormat="1" applyFont="1" applyBorder="1" applyAlignment="1"/>
    <xf numFmtId="2" fontId="37" fillId="0" borderId="77" xfId="0" applyNumberFormat="1" applyFont="1" applyBorder="1" applyAlignment="1"/>
    <xf numFmtId="2" fontId="37" fillId="0" borderId="45" xfId="0" applyNumberFormat="1" applyFont="1" applyBorder="1" applyAlignment="1"/>
    <xf numFmtId="2" fontId="37" fillId="0" borderId="93" xfId="0" applyNumberFormat="1" applyFont="1" applyBorder="1" applyAlignment="1"/>
    <xf numFmtId="2" fontId="37" fillId="0" borderId="94" xfId="0" applyNumberFormat="1" applyFont="1" applyBorder="1" applyAlignment="1"/>
    <xf numFmtId="178" fontId="36" fillId="0" borderId="97" xfId="0" applyNumberFormat="1" applyFont="1" applyBorder="1" applyAlignment="1"/>
    <xf numFmtId="178" fontId="36" fillId="0" borderId="96" xfId="0" applyNumberFormat="1" applyFont="1" applyBorder="1" applyAlignment="1"/>
    <xf numFmtId="178" fontId="36" fillId="0" borderId="94" xfId="0" applyNumberFormat="1" applyFont="1" applyBorder="1" applyAlignment="1"/>
    <xf numFmtId="178" fontId="36" fillId="0" borderId="93" xfId="0" applyNumberFormat="1" applyFont="1" applyBorder="1" applyAlignment="1"/>
    <xf numFmtId="0" fontId="36" fillId="0" borderId="73" xfId="0" applyFont="1" applyBorder="1" applyAlignment="1">
      <alignment horizontal="left" wrapText="1"/>
    </xf>
    <xf numFmtId="2" fontId="56" fillId="0" borderId="0" xfId="0" applyNumberFormat="1" applyFont="1"/>
    <xf numFmtId="0" fontId="39" fillId="0" borderId="0" xfId="0" applyFont="1" applyBorder="1"/>
    <xf numFmtId="166" fontId="37" fillId="0" borderId="44" xfId="0" applyNumberFormat="1" applyFont="1" applyBorder="1" applyAlignment="1"/>
    <xf numFmtId="166" fontId="37" fillId="0" borderId="16" xfId="0" applyNumberFormat="1" applyFont="1" applyBorder="1" applyAlignment="1"/>
    <xf numFmtId="166" fontId="37" fillId="0" borderId="10" xfId="0" applyNumberFormat="1" applyFont="1" applyBorder="1" applyAlignment="1"/>
    <xf numFmtId="166" fontId="37" fillId="0" borderId="12" xfId="0" applyNumberFormat="1" applyFont="1" applyBorder="1" applyAlignment="1"/>
    <xf numFmtId="2" fontId="43" fillId="0" borderId="0" xfId="0" applyNumberFormat="1" applyFont="1"/>
    <xf numFmtId="166" fontId="38" fillId="0" borderId="9" xfId="0" applyNumberFormat="1" applyFont="1" applyBorder="1" applyAlignment="1"/>
    <xf numFmtId="166" fontId="38" fillId="0" borderId="0" xfId="0" applyNumberFormat="1" applyFont="1" applyBorder="1" applyAlignment="1"/>
    <xf numFmtId="166" fontId="58" fillId="0" borderId="13" xfId="0" applyNumberFormat="1" applyFont="1" applyBorder="1" applyAlignment="1"/>
    <xf numFmtId="166" fontId="58" fillId="0" borderId="16" xfId="0" applyNumberFormat="1" applyFont="1" applyBorder="1" applyAlignment="1"/>
    <xf numFmtId="166" fontId="58" fillId="0" borderId="10" xfId="0" applyNumberFormat="1" applyFont="1" applyBorder="1" applyAlignment="1"/>
    <xf numFmtId="166" fontId="58" fillId="0" borderId="12" xfId="0" applyNumberFormat="1" applyFont="1" applyBorder="1" applyAlignment="1"/>
    <xf numFmtId="166" fontId="58" fillId="0" borderId="9" xfId="0" applyNumberFormat="1" applyFont="1" applyBorder="1" applyAlignment="1"/>
    <xf numFmtId="166" fontId="58" fillId="0" borderId="36" xfId="0" applyNumberFormat="1" applyFont="1" applyBorder="1" applyAlignment="1"/>
    <xf numFmtId="167" fontId="37" fillId="0" borderId="0" xfId="0" applyNumberFormat="1" applyFont="1"/>
    <xf numFmtId="167" fontId="38" fillId="0" borderId="0" xfId="0" applyNumberFormat="1" applyFont="1"/>
    <xf numFmtId="167" fontId="58" fillId="0" borderId="0" xfId="0" applyNumberFormat="1" applyFont="1"/>
    <xf numFmtId="167" fontId="38" fillId="0" borderId="0" xfId="0" applyNumberFormat="1" applyFont="1" applyAlignment="1"/>
    <xf numFmtId="166" fontId="37" fillId="0" borderId="39" xfId="0" applyNumberFormat="1" applyFont="1" applyBorder="1" applyAlignment="1"/>
    <xf numFmtId="166" fontId="37" fillId="0" borderId="25" xfId="0" applyNumberFormat="1" applyFont="1" applyBorder="1" applyAlignment="1"/>
    <xf numFmtId="166" fontId="37" fillId="0" borderId="23" xfId="0" applyNumberFormat="1" applyFont="1" applyBorder="1" applyAlignment="1"/>
    <xf numFmtId="166" fontId="37" fillId="0" borderId="4" xfId="0" applyNumberFormat="1" applyFont="1" applyBorder="1" applyAlignment="1"/>
    <xf numFmtId="166" fontId="38" fillId="0" borderId="2" xfId="0" applyNumberFormat="1" applyFont="1" applyBorder="1" applyAlignment="1"/>
    <xf numFmtId="166" fontId="58" fillId="0" borderId="1" xfId="0" applyNumberFormat="1" applyFont="1" applyBorder="1" applyAlignment="1"/>
    <xf numFmtId="166" fontId="58" fillId="0" borderId="25" xfId="0" applyNumberFormat="1" applyFont="1" applyBorder="1" applyAlignment="1"/>
    <xf numFmtId="166" fontId="58" fillId="0" borderId="23" xfId="0" applyNumberFormat="1" applyFont="1" applyBorder="1" applyAlignment="1"/>
    <xf numFmtId="166" fontId="58" fillId="0" borderId="4" xfId="0" applyNumberFormat="1" applyFont="1" applyBorder="1" applyAlignment="1"/>
    <xf numFmtId="166" fontId="58" fillId="0" borderId="2" xfId="0" applyNumberFormat="1" applyFont="1" applyBorder="1" applyAlignment="1"/>
    <xf numFmtId="166" fontId="58" fillId="0" borderId="38" xfId="0" applyNumberFormat="1" applyFont="1" applyBorder="1" applyAlignment="1"/>
    <xf numFmtId="166" fontId="37" fillId="0" borderId="45" xfId="0" applyNumberFormat="1" applyFont="1" applyBorder="1" applyAlignment="1"/>
    <xf numFmtId="166" fontId="37" fillId="0" borderId="22" xfId="0" applyNumberFormat="1" applyFont="1" applyBorder="1" applyAlignment="1"/>
    <xf numFmtId="166" fontId="37" fillId="0" borderId="19" xfId="0" applyNumberFormat="1" applyFont="1" applyBorder="1" applyAlignment="1"/>
    <xf numFmtId="166" fontId="37" fillId="0" borderId="21" xfId="0" applyNumberFormat="1" applyFont="1" applyBorder="1" applyAlignment="1"/>
    <xf numFmtId="166" fontId="38" fillId="0" borderId="17" xfId="0" applyNumberFormat="1" applyFont="1" applyBorder="1" applyAlignment="1"/>
    <xf numFmtId="166" fontId="58" fillId="0" borderId="18" xfId="0" applyNumberFormat="1" applyFont="1" applyBorder="1" applyAlignment="1"/>
    <xf numFmtId="166" fontId="58" fillId="0" borderId="22" xfId="0" applyNumberFormat="1" applyFont="1" applyBorder="1" applyAlignment="1"/>
    <xf numFmtId="166" fontId="58" fillId="0" borderId="19" xfId="0" applyNumberFormat="1" applyFont="1" applyBorder="1" applyAlignment="1"/>
    <xf numFmtId="166" fontId="58" fillId="0" borderId="21" xfId="0" applyNumberFormat="1" applyFont="1" applyBorder="1" applyAlignment="1"/>
    <xf numFmtId="166" fontId="58" fillId="0" borderId="17" xfId="0" applyNumberFormat="1" applyFont="1" applyBorder="1" applyAlignment="1"/>
    <xf numFmtId="166" fontId="58" fillId="0" borderId="37" xfId="0" applyNumberFormat="1" applyFont="1" applyBorder="1" applyAlignment="1"/>
    <xf numFmtId="166" fontId="58" fillId="0" borderId="0" xfId="0" applyNumberFormat="1" applyFont="1" applyBorder="1" applyAlignment="1"/>
    <xf numFmtId="166" fontId="36" fillId="0" borderId="44" xfId="0" applyNumberFormat="1" applyFont="1" applyBorder="1" applyAlignment="1"/>
    <xf numFmtId="166" fontId="36" fillId="0" borderId="16" xfId="0" applyNumberFormat="1" applyFont="1" applyBorder="1" applyAlignment="1"/>
    <xf numFmtId="166" fontId="36" fillId="0" borderId="10" xfId="0" applyNumberFormat="1" applyFont="1" applyBorder="1" applyAlignment="1"/>
    <xf numFmtId="166" fontId="36" fillId="0" borderId="12" xfId="0" applyNumberFormat="1" applyFont="1" applyBorder="1" applyAlignment="1"/>
    <xf numFmtId="166" fontId="36" fillId="0" borderId="0" xfId="0" applyNumberFormat="1" applyFont="1" applyBorder="1" applyAlignment="1"/>
    <xf numFmtId="0" fontId="36" fillId="0" borderId="115" xfId="0" applyFont="1" applyBorder="1"/>
    <xf numFmtId="2" fontId="44" fillId="0" borderId="0" xfId="0" applyNumberFormat="1" applyFont="1"/>
    <xf numFmtId="166" fontId="40" fillId="0" borderId="9" xfId="0" applyNumberFormat="1" applyFont="1" applyBorder="1" applyAlignment="1"/>
    <xf numFmtId="166" fontId="40" fillId="0" borderId="0" xfId="0" applyNumberFormat="1" applyFont="1" applyBorder="1" applyAlignment="1"/>
    <xf numFmtId="166" fontId="61" fillId="0" borderId="13" xfId="0" applyNumberFormat="1" applyFont="1" applyBorder="1" applyAlignment="1"/>
    <xf numFmtId="166" fontId="61" fillId="0" borderId="16" xfId="0" applyNumberFormat="1" applyFont="1" applyBorder="1" applyAlignment="1"/>
    <xf numFmtId="166" fontId="61" fillId="0" borderId="10" xfId="0" applyNumberFormat="1" applyFont="1" applyBorder="1" applyAlignment="1"/>
    <xf numFmtId="166" fontId="61" fillId="0" borderId="12" xfId="0" applyNumberFormat="1" applyFont="1" applyBorder="1" applyAlignment="1"/>
    <xf numFmtId="166" fontId="61" fillId="0" borderId="9" xfId="0" applyNumberFormat="1" applyFont="1" applyBorder="1" applyAlignment="1"/>
    <xf numFmtId="166" fontId="61" fillId="0" borderId="36" xfId="0" applyNumberFormat="1" applyFont="1" applyBorder="1" applyAlignment="1"/>
    <xf numFmtId="166" fontId="36" fillId="0" borderId="45" xfId="0" applyNumberFormat="1" applyFont="1" applyBorder="1" applyAlignment="1"/>
    <xf numFmtId="166" fontId="36" fillId="0" borderId="22" xfId="0" applyNumberFormat="1" applyFont="1" applyBorder="1" applyAlignment="1"/>
    <xf numFmtId="166" fontId="36" fillId="0" borderId="19" xfId="0" applyNumberFormat="1" applyFont="1" applyBorder="1" applyAlignment="1"/>
    <xf numFmtId="166" fontId="36" fillId="0" borderId="21" xfId="0" applyNumberFormat="1" applyFont="1" applyBorder="1" applyAlignment="1"/>
    <xf numFmtId="166" fontId="40" fillId="0" borderId="17" xfId="0" applyNumberFormat="1" applyFont="1" applyBorder="1" applyAlignment="1"/>
    <xf numFmtId="166" fontId="61" fillId="0" borderId="18" xfId="0" applyNumberFormat="1" applyFont="1" applyBorder="1" applyAlignment="1"/>
    <xf numFmtId="166" fontId="61" fillId="0" borderId="22" xfId="0" applyNumberFormat="1" applyFont="1" applyBorder="1" applyAlignment="1"/>
    <xf numFmtId="166" fontId="61" fillId="0" borderId="19" xfId="0" applyNumberFormat="1" applyFont="1" applyBorder="1" applyAlignment="1"/>
    <xf numFmtId="166" fontId="61" fillId="0" borderId="21" xfId="0" applyNumberFormat="1" applyFont="1" applyBorder="1" applyAlignment="1"/>
    <xf numFmtId="166" fontId="61" fillId="0" borderId="17" xfId="0" applyNumberFormat="1" applyFont="1" applyBorder="1" applyAlignment="1"/>
    <xf numFmtId="166" fontId="61" fillId="0" borderId="37" xfId="0" applyNumberFormat="1" applyFont="1" applyBorder="1" applyAlignment="1"/>
    <xf numFmtId="0" fontId="60" fillId="0" borderId="0" xfId="0" applyFont="1"/>
    <xf numFmtId="2" fontId="60" fillId="0" borderId="0" xfId="0" applyNumberFormat="1" applyFont="1"/>
    <xf numFmtId="165" fontId="62" fillId="0" borderId="9" xfId="0" applyNumberFormat="1" applyFont="1" applyBorder="1" applyAlignment="1"/>
    <xf numFmtId="165" fontId="62" fillId="0" borderId="0" xfId="0" applyNumberFormat="1" applyFont="1" applyBorder="1" applyAlignment="1"/>
    <xf numFmtId="165" fontId="63" fillId="0" borderId="13" xfId="0" applyNumberFormat="1" applyFont="1" applyBorder="1" applyAlignment="1"/>
    <xf numFmtId="165" fontId="63" fillId="0" borderId="30" xfId="0" applyNumberFormat="1" applyFont="1" applyBorder="1" applyAlignment="1"/>
    <xf numFmtId="165" fontId="63" fillId="0" borderId="31" xfId="0" applyNumberFormat="1" applyFont="1" applyBorder="1" applyAlignment="1"/>
    <xf numFmtId="165" fontId="63" fillId="0" borderId="46" xfId="0" applyNumberFormat="1" applyFont="1" applyBorder="1" applyAlignment="1"/>
    <xf numFmtId="165" fontId="63" fillId="0" borderId="14" xfId="0" applyNumberFormat="1" applyFont="1" applyBorder="1" applyAlignment="1"/>
    <xf numFmtId="165" fontId="63" fillId="0" borderId="36" xfId="0" applyNumberFormat="1" applyFont="1" applyBorder="1" applyAlignment="1"/>
    <xf numFmtId="165" fontId="63" fillId="0" borderId="10" xfId="0" applyNumberFormat="1" applyFont="1" applyBorder="1" applyAlignment="1"/>
    <xf numFmtId="165" fontId="59" fillId="0" borderId="44" xfId="0" applyNumberFormat="1" applyFont="1" applyBorder="1" applyAlignment="1"/>
    <xf numFmtId="165" fontId="59" fillId="0" borderId="30" xfId="0" applyNumberFormat="1" applyFont="1" applyBorder="1" applyAlignment="1"/>
    <xf numFmtId="165" fontId="59" fillId="0" borderId="31" xfId="0" applyNumberFormat="1" applyFont="1" applyBorder="1" applyAlignment="1"/>
    <xf numFmtId="165" fontId="59" fillId="0" borderId="0" xfId="0" applyNumberFormat="1" applyFont="1" applyBorder="1" applyAlignment="1"/>
    <xf numFmtId="165" fontId="59" fillId="0" borderId="46" xfId="0" applyNumberFormat="1" applyFont="1" applyBorder="1" applyAlignment="1"/>
    <xf numFmtId="0" fontId="41" fillId="0" borderId="59" xfId="0" applyFont="1" applyBorder="1" applyAlignment="1"/>
    <xf numFmtId="0" fontId="0" fillId="0" borderId="59" xfId="0" applyBorder="1"/>
    <xf numFmtId="0" fontId="3" fillId="0" borderId="59" xfId="0" applyFont="1" applyBorder="1"/>
    <xf numFmtId="0" fontId="10" fillId="0" borderId="59" xfId="0" applyFont="1" applyBorder="1"/>
    <xf numFmtId="0" fontId="43" fillId="0" borderId="56" xfId="0" applyFont="1" applyBorder="1"/>
    <xf numFmtId="0" fontId="60" fillId="0" borderId="56" xfId="0" applyFont="1" applyBorder="1"/>
    <xf numFmtId="0" fontId="44" fillId="0" borderId="56" xfId="0" applyFont="1" applyBorder="1"/>
    <xf numFmtId="0" fontId="43" fillId="0" borderId="56" xfId="0" applyFont="1" applyFill="1" applyBorder="1"/>
    <xf numFmtId="0" fontId="37" fillId="0" borderId="58" xfId="0" applyFont="1" applyBorder="1"/>
    <xf numFmtId="166" fontId="37" fillId="0" borderId="58" xfId="0" applyNumberFormat="1" applyFont="1" applyBorder="1" applyAlignment="1"/>
    <xf numFmtId="0" fontId="38" fillId="0" borderId="58" xfId="0" applyFont="1" applyBorder="1" applyAlignment="1">
      <alignment horizontal="left"/>
    </xf>
    <xf numFmtId="167" fontId="37" fillId="0" borderId="53" xfId="0" applyNumberFormat="1" applyFont="1" applyBorder="1"/>
    <xf numFmtId="0" fontId="36" fillId="0" borderId="53" xfId="0" applyFont="1" applyBorder="1" applyAlignment="1">
      <alignment horizontal="left"/>
    </xf>
    <xf numFmtId="0" fontId="36" fillId="0" borderId="13" xfId="0" applyFont="1" applyBorder="1" applyAlignment="1">
      <alignment wrapText="1"/>
    </xf>
    <xf numFmtId="0" fontId="37" fillId="0" borderId="13" xfId="0" applyFont="1" applyBorder="1"/>
    <xf numFmtId="0" fontId="36" fillId="0" borderId="117" xfId="0" applyFont="1" applyBorder="1"/>
    <xf numFmtId="0" fontId="36" fillId="0" borderId="121" xfId="0" applyFont="1" applyBorder="1"/>
    <xf numFmtId="0" fontId="37" fillId="0" borderId="13" xfId="0" applyFont="1" applyFill="1" applyBorder="1" applyAlignment="1">
      <alignment horizontal="left" indent="1"/>
    </xf>
    <xf numFmtId="0" fontId="37" fillId="0" borderId="13" xfId="0" applyFont="1" applyBorder="1" applyAlignment="1">
      <alignment horizontal="left" indent="1"/>
    </xf>
    <xf numFmtId="0" fontId="40" fillId="0" borderId="13" xfId="0" applyFont="1" applyBorder="1" applyAlignment="1">
      <alignment wrapText="1"/>
    </xf>
    <xf numFmtId="0" fontId="38" fillId="0" borderId="117" xfId="0" applyFont="1" applyBorder="1"/>
    <xf numFmtId="172" fontId="36" fillId="0" borderId="124" xfId="0" applyNumberFormat="1" applyFont="1" applyBorder="1" applyAlignment="1"/>
    <xf numFmtId="179" fontId="37" fillId="0" borderId="56" xfId="0" applyNumberFormat="1" applyFont="1" applyBorder="1" applyAlignment="1"/>
    <xf numFmtId="179" fontId="37" fillId="0" borderId="62" xfId="0" applyNumberFormat="1" applyFont="1" applyBorder="1" applyAlignment="1"/>
    <xf numFmtId="172" fontId="36" fillId="0" borderId="131" xfId="0" applyNumberFormat="1" applyFont="1" applyBorder="1" applyAlignment="1"/>
    <xf numFmtId="172" fontId="37" fillId="0" borderId="54" xfId="0" applyNumberFormat="1" applyFont="1" applyBorder="1" applyAlignment="1"/>
    <xf numFmtId="164" fontId="40" fillId="0" borderId="54" xfId="1" applyNumberFormat="1" applyFont="1" applyBorder="1" applyAlignment="1"/>
    <xf numFmtId="0" fontId="36" fillId="0" borderId="118" xfId="0" applyFont="1" applyBorder="1" applyAlignment="1"/>
    <xf numFmtId="3" fontId="36" fillId="0" borderId="119" xfId="0" applyNumberFormat="1" applyFont="1" applyBorder="1" applyAlignment="1">
      <alignment horizontal="centerContinuous"/>
    </xf>
    <xf numFmtId="3" fontId="36" fillId="0" borderId="120" xfId="0" applyNumberFormat="1" applyFont="1" applyBorder="1" applyAlignment="1">
      <alignment horizontal="centerContinuous"/>
    </xf>
    <xf numFmtId="3" fontId="40" fillId="0" borderId="1" xfId="0" applyNumberFormat="1" applyFont="1" applyBorder="1" applyAlignment="1">
      <alignment horizontal="centerContinuous"/>
    </xf>
    <xf numFmtId="3" fontId="40" fillId="0" borderId="0" xfId="0" applyNumberFormat="1" applyFont="1" applyBorder="1" applyAlignment="1">
      <alignment horizontal="centerContinuous"/>
    </xf>
    <xf numFmtId="3" fontId="61" fillId="0" borderId="28" xfId="0" applyNumberFormat="1" applyFont="1" applyBorder="1" applyAlignment="1">
      <alignment horizontal="centerContinuous"/>
    </xf>
    <xf numFmtId="3" fontId="61" fillId="0" borderId="27" xfId="0" applyNumberFormat="1" applyFont="1" applyBorder="1" applyAlignment="1">
      <alignment horizontal="centerContinuous"/>
    </xf>
    <xf numFmtId="3" fontId="61" fillId="0" borderId="29" xfId="0" applyNumberFormat="1" applyFont="1" applyBorder="1" applyAlignment="1">
      <alignment horizontal="centerContinuous"/>
    </xf>
    <xf numFmtId="3" fontId="40" fillId="0" borderId="0" xfId="0" applyNumberFormat="1" applyFont="1" applyBorder="1" applyAlignment="1"/>
    <xf numFmtId="3" fontId="36" fillId="0" borderId="28" xfId="0" applyNumberFormat="1" applyFont="1" applyBorder="1" applyAlignment="1">
      <alignment horizontal="centerContinuous"/>
    </xf>
    <xf numFmtId="3" fontId="36" fillId="0" borderId="27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centerContinuous"/>
    </xf>
    <xf numFmtId="0" fontId="36" fillId="0" borderId="13" xfId="0" applyFont="1" applyBorder="1" applyAlignment="1"/>
    <xf numFmtId="0" fontId="36" fillId="0" borderId="130" xfId="0" applyFont="1" applyBorder="1" applyAlignment="1">
      <alignment horizontal="centerContinuous"/>
    </xf>
    <xf numFmtId="0" fontId="36" fillId="0" borderId="55" xfId="0" applyFont="1" applyBorder="1" applyAlignment="1">
      <alignment horizontal="centerContinuous"/>
    </xf>
    <xf numFmtId="0" fontId="36" fillId="0" borderId="122" xfId="0" applyFont="1" applyBorder="1" applyAlignment="1">
      <alignment horizontal="centerContinuous"/>
    </xf>
    <xf numFmtId="0" fontId="36" fillId="0" borderId="12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40" fillId="0" borderId="40" xfId="0" applyFont="1" applyBorder="1" applyAlignment="1">
      <alignment horizontal="centerContinuous"/>
    </xf>
    <xf numFmtId="0" fontId="40" fillId="0" borderId="0" xfId="0" applyFont="1" applyBorder="1" applyAlignment="1"/>
    <xf numFmtId="0" fontId="61" fillId="0" borderId="5" xfId="0" applyFont="1" applyBorder="1" applyAlignment="1">
      <alignment horizontal="centerContinuous"/>
    </xf>
    <xf numFmtId="0" fontId="61" fillId="0" borderId="41" xfId="0" applyFont="1" applyBorder="1" applyAlignment="1">
      <alignment horizontal="centerContinuous"/>
    </xf>
    <xf numFmtId="0" fontId="61" fillId="0" borderId="8" xfId="0" applyFont="1" applyBorder="1" applyAlignment="1">
      <alignment horizontal="centerContinuous"/>
    </xf>
    <xf numFmtId="0" fontId="61" fillId="0" borderId="47" xfId="0" applyFont="1" applyBorder="1" applyAlignment="1">
      <alignment horizontal="centerContinuous"/>
    </xf>
    <xf numFmtId="0" fontId="61" fillId="0" borderId="49" xfId="0" applyFont="1" applyBorder="1" applyAlignment="1">
      <alignment horizontal="center"/>
    </xf>
    <xf numFmtId="0" fontId="44" fillId="0" borderId="0" xfId="0" applyFont="1" applyAlignment="1"/>
    <xf numFmtId="0" fontId="36" fillId="0" borderId="8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0" xfId="0" applyFont="1" applyBorder="1" applyAlignment="1">
      <alignment horizontal="centerContinuous"/>
    </xf>
    <xf numFmtId="0" fontId="60" fillId="0" borderId="0" xfId="0" applyFont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35" xfId="0" applyFont="1" applyBorder="1" applyAlignment="1">
      <alignment horizontal="center"/>
    </xf>
    <xf numFmtId="0" fontId="61" fillId="0" borderId="6" xfId="0" applyFont="1" applyBorder="1" applyAlignment="1">
      <alignment horizontal="center"/>
    </xf>
    <xf numFmtId="0" fontId="61" fillId="0" borderId="48" xfId="0" applyFont="1" applyBorder="1" applyAlignment="1">
      <alignment horizontal="center"/>
    </xf>
    <xf numFmtId="0" fontId="61" fillId="0" borderId="41" xfId="0" applyFont="1" applyBorder="1" applyAlignment="1">
      <alignment horizontal="center"/>
    </xf>
    <xf numFmtId="0" fontId="61" fillId="0" borderId="33" xfId="0" applyFont="1" applyBorder="1" applyAlignment="1">
      <alignment horizontal="center"/>
    </xf>
    <xf numFmtId="0" fontId="61" fillId="0" borderId="8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117" xfId="0" applyFont="1" applyBorder="1" applyAlignment="1">
      <alignment horizontal="left" wrapText="1"/>
    </xf>
    <xf numFmtId="0" fontId="36" fillId="0" borderId="62" xfId="0" applyFont="1" applyBorder="1" applyAlignment="1">
      <alignment horizontal="right"/>
    </xf>
    <xf numFmtId="0" fontId="36" fillId="0" borderId="53" xfId="0" applyFont="1" applyBorder="1" applyAlignment="1">
      <alignment horizontal="right"/>
    </xf>
    <xf numFmtId="167" fontId="37" fillId="0" borderId="62" xfId="0" applyNumberFormat="1" applyFont="1" applyBorder="1" applyAlignment="1"/>
    <xf numFmtId="0" fontId="36" fillId="0" borderId="131" xfId="0" applyFont="1" applyBorder="1" applyAlignment="1">
      <alignment horizontal="right"/>
    </xf>
    <xf numFmtId="164" fontId="40" fillId="0" borderId="54" xfId="0" applyNumberFormat="1" applyFont="1" applyBorder="1" applyAlignment="1"/>
    <xf numFmtId="164" fontId="40" fillId="0" borderId="129" xfId="0" applyNumberFormat="1" applyFont="1" applyBorder="1" applyAlignment="1"/>
    <xf numFmtId="164" fontId="38" fillId="0" borderId="126" xfId="0" applyNumberFormat="1" applyFont="1" applyBorder="1" applyAlignment="1"/>
    <xf numFmtId="172" fontId="36" fillId="0" borderId="54" xfId="0" applyNumberFormat="1" applyFont="1" applyBorder="1" applyAlignment="1"/>
    <xf numFmtId="164" fontId="40" fillId="0" borderId="66" xfId="1" applyNumberFormat="1" applyFont="1" applyBorder="1" applyAlignment="1"/>
    <xf numFmtId="164" fontId="38" fillId="0" borderId="67" xfId="1" applyNumberFormat="1" applyFont="1" applyBorder="1" applyAlignment="1"/>
    <xf numFmtId="172" fontId="36" fillId="0" borderId="121" xfId="0" applyNumberFormat="1" applyFont="1" applyBorder="1" applyAlignment="1"/>
    <xf numFmtId="172" fontId="36" fillId="0" borderId="123" xfId="0" applyNumberFormat="1" applyFont="1" applyBorder="1" applyAlignment="1"/>
    <xf numFmtId="0" fontId="36" fillId="0" borderId="55" xfId="0" applyFont="1" applyBorder="1" applyAlignment="1">
      <alignment horizontal="right"/>
    </xf>
    <xf numFmtId="49" fontId="36" fillId="0" borderId="130" xfId="0" applyNumberFormat="1" applyFont="1" applyBorder="1" applyAlignment="1">
      <alignment horizontal="right"/>
    </xf>
    <xf numFmtId="179" fontId="37" fillId="0" borderId="54" xfId="0" applyNumberFormat="1" applyFont="1" applyBorder="1" applyAlignment="1"/>
    <xf numFmtId="166" fontId="37" fillId="0" borderId="62" xfId="0" applyNumberFormat="1" applyFont="1" applyBorder="1" applyAlignment="1"/>
    <xf numFmtId="172" fontId="37" fillId="0" borderId="56" xfId="0" applyNumberFormat="1" applyFont="1" applyBorder="1" applyAlignment="1"/>
    <xf numFmtId="0" fontId="36" fillId="0" borderId="132" xfId="0" applyFont="1" applyBorder="1" applyAlignment="1">
      <alignment horizontal="right"/>
    </xf>
    <xf numFmtId="172" fontId="36" fillId="0" borderId="68" xfId="0" applyNumberFormat="1" applyFont="1" applyBorder="1" applyAlignment="1"/>
    <xf numFmtId="172" fontId="36" fillId="0" borderId="67" xfId="0" applyNumberFormat="1" applyFont="1" applyBorder="1" applyAlignment="1"/>
    <xf numFmtId="172" fontId="36" fillId="0" borderId="132" xfId="0" applyNumberFormat="1" applyFont="1" applyBorder="1" applyAlignment="1"/>
    <xf numFmtId="172" fontId="37" fillId="0" borderId="66" xfId="0" applyNumberFormat="1" applyFont="1" applyBorder="1" applyAlignment="1"/>
    <xf numFmtId="167" fontId="37" fillId="0" borderId="68" xfId="0" applyNumberFormat="1" applyFont="1" applyBorder="1" applyAlignment="1"/>
    <xf numFmtId="167" fontId="37" fillId="0" borderId="67" xfId="0" applyNumberFormat="1" applyFont="1" applyBorder="1" applyAlignment="1"/>
    <xf numFmtId="174" fontId="36" fillId="0" borderId="13" xfId="0" applyNumberFormat="1" applyFont="1" applyBorder="1" applyAlignment="1"/>
    <xf numFmtId="168" fontId="40" fillId="0" borderId="112" xfId="0" applyNumberFormat="1" applyFont="1" applyBorder="1" applyAlignment="1"/>
    <xf numFmtId="168" fontId="40" fillId="0" borderId="133" xfId="0" applyNumberFormat="1" applyFont="1" applyBorder="1" applyAlignment="1"/>
    <xf numFmtId="0" fontId="36" fillId="0" borderId="74" xfId="0" applyFont="1" applyBorder="1" applyAlignment="1">
      <alignment horizontal="right"/>
    </xf>
    <xf numFmtId="0" fontId="36" fillId="0" borderId="75" xfId="0" applyFont="1" applyBorder="1" applyAlignment="1">
      <alignment horizontal="right"/>
    </xf>
    <xf numFmtId="0" fontId="36" fillId="0" borderId="94" xfId="0" applyFont="1" applyBorder="1" applyAlignment="1">
      <alignment horizontal="right"/>
    </xf>
    <xf numFmtId="0" fontId="36" fillId="0" borderId="92" xfId="0" applyFont="1" applyBorder="1" applyAlignment="1">
      <alignment horizontal="right"/>
    </xf>
    <xf numFmtId="0" fontId="36" fillId="0" borderId="135" xfId="0" applyFont="1" applyBorder="1" applyAlignment="1">
      <alignment horizontal="right"/>
    </xf>
    <xf numFmtId="168" fontId="37" fillId="0" borderId="136" xfId="0" applyNumberFormat="1" applyFont="1" applyBorder="1" applyAlignment="1"/>
    <xf numFmtId="173" fontId="36" fillId="0" borderId="136" xfId="0" applyNumberFormat="1" applyFont="1" applyBorder="1" applyAlignment="1"/>
    <xf numFmtId="168" fontId="36" fillId="0" borderId="56" xfId="0" applyNumberFormat="1" applyFont="1" applyBorder="1" applyAlignment="1"/>
    <xf numFmtId="168" fontId="40" fillId="0" borderId="137" xfId="0" applyNumberFormat="1" applyFont="1" applyBorder="1" applyAlignment="1"/>
    <xf numFmtId="164" fontId="50" fillId="0" borderId="136" xfId="1" applyNumberFormat="1" applyFont="1" applyBorder="1" applyAlignment="1">
      <alignment horizontal="right"/>
    </xf>
    <xf numFmtId="0" fontId="36" fillId="0" borderId="134" xfId="0" applyFont="1" applyBorder="1" applyAlignment="1">
      <alignment horizontal="right"/>
    </xf>
    <xf numFmtId="174" fontId="36" fillId="0" borderId="138" xfId="0" applyNumberFormat="1" applyFont="1" applyBorder="1" applyAlignment="1"/>
    <xf numFmtId="4" fontId="37" fillId="0" borderId="138" xfId="0" applyNumberFormat="1" applyFont="1" applyBorder="1" applyAlignment="1"/>
    <xf numFmtId="4" fontId="37" fillId="0" borderId="139" xfId="0" applyNumberFormat="1" applyFont="1" applyBorder="1" applyAlignment="1"/>
    <xf numFmtId="174" fontId="36" fillId="0" borderId="139" xfId="0" applyNumberFormat="1" applyFont="1" applyBorder="1" applyAlignment="1"/>
    <xf numFmtId="168" fontId="40" fillId="0" borderId="140" xfId="0" applyNumberFormat="1" applyFont="1" applyBorder="1" applyAlignment="1"/>
    <xf numFmtId="164" fontId="50" fillId="0" borderId="139" xfId="1" applyNumberFormat="1" applyFont="1" applyBorder="1"/>
    <xf numFmtId="2" fontId="37" fillId="0" borderId="138" xfId="0" applyNumberFormat="1" applyFont="1" applyBorder="1" applyAlignment="1"/>
    <xf numFmtId="2" fontId="37" fillId="0" borderId="139" xfId="0" applyNumberFormat="1" applyFont="1" applyBorder="1" applyAlignment="1"/>
    <xf numFmtId="0" fontId="36" fillId="0" borderId="141" xfId="0" applyFont="1" applyBorder="1" applyAlignment="1">
      <alignment horizontal="right"/>
    </xf>
    <xf numFmtId="174" fontId="36" fillId="0" borderId="142" xfId="0" applyNumberFormat="1" applyFont="1" applyBorder="1" applyAlignment="1"/>
    <xf numFmtId="168" fontId="37" fillId="0" borderId="68" xfId="0" applyNumberFormat="1" applyFont="1" applyBorder="1" applyAlignment="1"/>
    <xf numFmtId="168" fontId="37" fillId="0" borderId="143" xfId="0" applyNumberFormat="1" applyFont="1" applyBorder="1" applyAlignment="1"/>
    <xf numFmtId="168" fontId="36" fillId="0" borderId="143" xfId="0" applyNumberFormat="1" applyFont="1" applyBorder="1" applyAlignment="1"/>
    <xf numFmtId="168" fontId="36" fillId="0" borderId="68" xfId="0" applyNumberFormat="1" applyFont="1" applyBorder="1" applyAlignment="1"/>
    <xf numFmtId="168" fontId="40" fillId="0" borderId="142" xfId="0" applyNumberFormat="1" applyFont="1" applyBorder="1" applyAlignment="1"/>
    <xf numFmtId="164" fontId="50" fillId="0" borderId="143" xfId="1" applyNumberFormat="1" applyFont="1" applyBorder="1" applyAlignment="1">
      <alignment horizontal="right"/>
    </xf>
    <xf numFmtId="168" fontId="37" fillId="0" borderId="44" xfId="0" applyNumberFormat="1" applyFont="1" applyBorder="1" applyAlignment="1"/>
    <xf numFmtId="168" fontId="37" fillId="0" borderId="45" xfId="0" applyNumberFormat="1" applyFont="1" applyBorder="1" applyAlignment="1"/>
    <xf numFmtId="174" fontId="37" fillId="0" borderId="133" xfId="0" applyNumberFormat="1" applyFont="1" applyBorder="1" applyAlignment="1"/>
    <xf numFmtId="4" fontId="37" fillId="0" borderId="144" xfId="0" applyNumberFormat="1" applyFont="1" applyBorder="1" applyAlignment="1"/>
    <xf numFmtId="168" fontId="37" fillId="0" borderId="144" xfId="0" applyNumberFormat="1" applyFont="1" applyBorder="1" applyAlignment="1"/>
    <xf numFmtId="2" fontId="37" fillId="0" borderId="144" xfId="0" applyNumberFormat="1" applyFont="1" applyBorder="1" applyAlignment="1"/>
    <xf numFmtId="174" fontId="37" fillId="0" borderId="56" xfId="0" applyNumberFormat="1" applyFont="1" applyBorder="1" applyAlignment="1"/>
    <xf numFmtId="2" fontId="37" fillId="0" borderId="56" xfId="0" applyNumberFormat="1" applyFont="1" applyBorder="1" applyAlignment="1"/>
    <xf numFmtId="168" fontId="37" fillId="0" borderId="145" xfId="0" applyNumberFormat="1" applyFont="1" applyBorder="1" applyAlignment="1"/>
    <xf numFmtId="4" fontId="37" fillId="0" borderId="145" xfId="0" applyNumberFormat="1" applyFont="1" applyBorder="1" applyAlignment="1"/>
    <xf numFmtId="174" fontId="37" fillId="0" borderId="137" xfId="0" applyNumberFormat="1" applyFont="1" applyBorder="1" applyAlignment="1"/>
    <xf numFmtId="0" fontId="0" fillId="0" borderId="56" xfId="0" applyBorder="1"/>
    <xf numFmtId="2" fontId="37" fillId="0" borderId="145" xfId="0" applyNumberFormat="1" applyFont="1" applyBorder="1" applyAlignment="1"/>
    <xf numFmtId="174" fontId="37" fillId="0" borderId="128" xfId="0" applyNumberFormat="1" applyFont="1" applyBorder="1" applyAlignment="1"/>
    <xf numFmtId="4" fontId="37" fillId="0" borderId="128" xfId="0" applyNumberFormat="1" applyFont="1" applyBorder="1" applyAlignment="1"/>
    <xf numFmtId="4" fontId="37" fillId="0" borderId="146" xfId="0" applyNumberFormat="1" applyFont="1" applyBorder="1" applyAlignment="1"/>
    <xf numFmtId="174" fontId="37" fillId="0" borderId="127" xfId="0" applyNumberFormat="1" applyFont="1" applyBorder="1" applyAlignment="1"/>
    <xf numFmtId="4" fontId="37" fillId="0" borderId="127" xfId="0" applyNumberFormat="1" applyFont="1" applyBorder="1" applyAlignment="1"/>
    <xf numFmtId="4" fontId="37" fillId="0" borderId="126" xfId="0" applyNumberFormat="1" applyFont="1" applyBorder="1" applyAlignment="1"/>
    <xf numFmtId="3" fontId="36" fillId="0" borderId="0" xfId="0" applyNumberFormat="1" applyFont="1" applyBorder="1" applyAlignment="1"/>
    <xf numFmtId="0" fontId="36" fillId="0" borderId="47" xfId="0" applyFont="1" applyBorder="1" applyAlignment="1">
      <alignment horizontal="centerContinuous"/>
    </xf>
    <xf numFmtId="0" fontId="36" fillId="0" borderId="5" xfId="0" applyFont="1" applyBorder="1" applyAlignment="1">
      <alignment horizontal="centerContinuous"/>
    </xf>
    <xf numFmtId="0" fontId="36" fillId="0" borderId="7" xfId="0" applyFont="1" applyBorder="1" applyAlignment="1">
      <alignment horizontal="centerContinuous"/>
    </xf>
    <xf numFmtId="0" fontId="36" fillId="0" borderId="33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5" xfId="0" applyFont="1" applyBorder="1" applyAlignment="1">
      <alignment horizontal="left" wrapText="1"/>
    </xf>
    <xf numFmtId="168" fontId="39" fillId="0" borderId="0" xfId="0" applyNumberFormat="1" applyFont="1" applyBorder="1" applyAlignment="1"/>
    <xf numFmtId="168" fontId="57" fillId="0" borderId="0" xfId="0" applyNumberFormat="1" applyFont="1" applyBorder="1" applyAlignment="1"/>
    <xf numFmtId="168" fontId="37" fillId="0" borderId="16" xfId="0" applyNumberFormat="1" applyFont="1" applyBorder="1" applyAlignment="1"/>
    <xf numFmtId="168" fontId="37" fillId="0" borderId="12" xfId="0" applyNumberFormat="1" applyFont="1" applyBorder="1" applyAlignment="1"/>
    <xf numFmtId="168" fontId="37" fillId="0" borderId="15" xfId="0" applyNumberFormat="1" applyFont="1" applyBorder="1" applyAlignment="1"/>
    <xf numFmtId="168" fontId="37" fillId="0" borderId="13" xfId="0" applyNumberFormat="1" applyFont="1" applyBorder="1" applyAlignment="1"/>
    <xf numFmtId="168" fontId="58" fillId="0" borderId="13" xfId="0" applyNumberFormat="1" applyFont="1" applyBorder="1" applyAlignment="1"/>
    <xf numFmtId="168" fontId="58" fillId="0" borderId="16" xfId="0" applyNumberFormat="1" applyFont="1" applyBorder="1" applyAlignment="1"/>
    <xf numFmtId="168" fontId="58" fillId="0" borderId="10" xfId="0" applyNumberFormat="1" applyFont="1" applyBorder="1" applyAlignment="1"/>
    <xf numFmtId="168" fontId="58" fillId="0" borderId="0" xfId="0" applyNumberFormat="1" applyFont="1" applyBorder="1" applyAlignment="1"/>
    <xf numFmtId="168" fontId="58" fillId="0" borderId="9" xfId="0" applyNumberFormat="1" applyFont="1" applyBorder="1" applyAlignment="1"/>
    <xf numFmtId="168" fontId="58" fillId="0" borderId="36" xfId="0" applyNumberFormat="1" applyFont="1" applyBorder="1" applyAlignment="1"/>
    <xf numFmtId="167" fontId="37" fillId="0" borderId="0" xfId="0" applyNumberFormat="1" applyFont="1" applyAlignment="1"/>
    <xf numFmtId="164" fontId="52" fillId="0" borderId="17" xfId="1" applyNumberFormat="1" applyFont="1" applyBorder="1"/>
    <xf numFmtId="9" fontId="43" fillId="0" borderId="0" xfId="1" applyFont="1"/>
    <xf numFmtId="9" fontId="43" fillId="0" borderId="0" xfId="1" applyFont="1" applyAlignment="1"/>
    <xf numFmtId="164" fontId="58" fillId="0" borderId="0" xfId="1" applyNumberFormat="1" applyFont="1"/>
    <xf numFmtId="168" fontId="37" fillId="0" borderId="39" xfId="0" applyNumberFormat="1" applyFont="1" applyBorder="1" applyAlignment="1"/>
    <xf numFmtId="168" fontId="37" fillId="0" borderId="25" xfId="0" applyNumberFormat="1" applyFont="1" applyBorder="1" applyAlignment="1"/>
    <xf numFmtId="168" fontId="37" fillId="0" borderId="23" xfId="0" applyNumberFormat="1" applyFont="1" applyBorder="1" applyAlignment="1"/>
    <xf numFmtId="168" fontId="37" fillId="0" borderId="4" xfId="0" applyNumberFormat="1" applyFont="1" applyBorder="1" applyAlignment="1"/>
    <xf numFmtId="168" fontId="37" fillId="0" borderId="1" xfId="0" applyNumberFormat="1" applyFont="1" applyBorder="1" applyAlignment="1"/>
    <xf numFmtId="168" fontId="58" fillId="0" borderId="2" xfId="0" applyNumberFormat="1" applyFont="1" applyBorder="1" applyAlignment="1"/>
    <xf numFmtId="168" fontId="58" fillId="0" borderId="25" xfId="0" applyNumberFormat="1" applyFont="1" applyBorder="1" applyAlignment="1"/>
    <xf numFmtId="168" fontId="58" fillId="0" borderId="23" xfId="0" applyNumberFormat="1" applyFont="1" applyBorder="1" applyAlignment="1"/>
    <xf numFmtId="168" fontId="58" fillId="0" borderId="4" xfId="0" applyNumberFormat="1" applyFont="1" applyBorder="1" applyAlignment="1"/>
    <xf numFmtId="168" fontId="58" fillId="0" borderId="3" xfId="0" applyNumberFormat="1" applyFont="1" applyBorder="1" applyAlignment="1"/>
    <xf numFmtId="168" fontId="58" fillId="0" borderId="12" xfId="0" applyNumberFormat="1" applyFont="1" applyBorder="1" applyAlignment="1"/>
    <xf numFmtId="168" fontId="37" fillId="0" borderId="22" xfId="0" applyNumberFormat="1" applyFont="1" applyBorder="1" applyAlignment="1"/>
    <xf numFmtId="168" fontId="37" fillId="0" borderId="21" xfId="0" applyNumberFormat="1" applyFont="1" applyBorder="1" applyAlignment="1"/>
    <xf numFmtId="168" fontId="37" fillId="0" borderId="18" xfId="0" applyNumberFormat="1" applyFont="1" applyBorder="1" applyAlignment="1"/>
    <xf numFmtId="168" fontId="58" fillId="0" borderId="17" xfId="0" applyNumberFormat="1" applyFont="1" applyBorder="1" applyAlignment="1"/>
    <xf numFmtId="168" fontId="58" fillId="0" borderId="22" xfId="0" applyNumberFormat="1" applyFont="1" applyBorder="1" applyAlignment="1"/>
    <xf numFmtId="168" fontId="58" fillId="0" borderId="19" xfId="0" applyNumberFormat="1" applyFont="1" applyBorder="1" applyAlignment="1"/>
    <xf numFmtId="168" fontId="58" fillId="0" borderId="21" xfId="0" applyNumberFormat="1" applyFont="1" applyBorder="1" applyAlignment="1"/>
    <xf numFmtId="168" fontId="58" fillId="0" borderId="26" xfId="0" applyNumberFormat="1" applyFont="1" applyBorder="1" applyAlignment="1"/>
    <xf numFmtId="168" fontId="36" fillId="0" borderId="16" xfId="0" applyNumberFormat="1" applyFont="1" applyBorder="1" applyAlignment="1"/>
    <xf numFmtId="168" fontId="36" fillId="0" borderId="12" xfId="0" applyNumberFormat="1" applyFont="1" applyBorder="1" applyAlignment="1"/>
    <xf numFmtId="168" fontId="36" fillId="0" borderId="13" xfId="0" applyNumberFormat="1" applyFont="1" applyBorder="1" applyAlignment="1"/>
    <xf numFmtId="168" fontId="36" fillId="0" borderId="15" xfId="0" applyNumberFormat="1" applyFont="1" applyBorder="1" applyAlignment="1"/>
    <xf numFmtId="168" fontId="61" fillId="0" borderId="13" xfId="0" applyNumberFormat="1" applyFont="1" applyBorder="1" applyAlignment="1"/>
    <xf numFmtId="168" fontId="61" fillId="0" borderId="16" xfId="0" applyNumberFormat="1" applyFont="1" applyBorder="1" applyAlignment="1"/>
    <xf numFmtId="168" fontId="61" fillId="0" borderId="10" xfId="0" applyNumberFormat="1" applyFont="1" applyBorder="1" applyAlignment="1"/>
    <xf numFmtId="168" fontId="61" fillId="0" borderId="0" xfId="0" applyNumberFormat="1" applyFont="1" applyBorder="1" applyAlignment="1"/>
    <xf numFmtId="168" fontId="61" fillId="0" borderId="9" xfId="0" applyNumberFormat="1" applyFont="1" applyBorder="1" applyAlignment="1"/>
    <xf numFmtId="168" fontId="61" fillId="0" borderId="36" xfId="0" applyNumberFormat="1" applyFont="1" applyBorder="1" applyAlignment="1"/>
    <xf numFmtId="168" fontId="36" fillId="0" borderId="22" xfId="0" applyNumberFormat="1" applyFont="1" applyBorder="1" applyAlignment="1"/>
    <xf numFmtId="168" fontId="36" fillId="0" borderId="19" xfId="0" applyNumberFormat="1" applyFont="1" applyBorder="1" applyAlignment="1"/>
    <xf numFmtId="168" fontId="36" fillId="0" borderId="21" xfId="0" applyNumberFormat="1" applyFont="1" applyBorder="1" applyAlignment="1"/>
    <xf numFmtId="168" fontId="36" fillId="0" borderId="18" xfId="0" applyNumberFormat="1" applyFont="1" applyBorder="1" applyAlignment="1"/>
    <xf numFmtId="168" fontId="36" fillId="0" borderId="20" xfId="0" applyNumberFormat="1" applyFont="1" applyBorder="1" applyAlignment="1"/>
    <xf numFmtId="168" fontId="61" fillId="0" borderId="18" xfId="0" applyNumberFormat="1" applyFont="1" applyBorder="1" applyAlignment="1"/>
    <xf numFmtId="168" fontId="61" fillId="0" borderId="22" xfId="0" applyNumberFormat="1" applyFont="1" applyBorder="1" applyAlignment="1"/>
    <xf numFmtId="168" fontId="61" fillId="0" borderId="19" xfId="0" applyNumberFormat="1" applyFont="1" applyBorder="1" applyAlignment="1"/>
    <xf numFmtId="168" fontId="61" fillId="0" borderId="26" xfId="0" applyNumberFormat="1" applyFont="1" applyBorder="1" applyAlignment="1"/>
    <xf numFmtId="168" fontId="61" fillId="0" borderId="17" xfId="0" applyNumberFormat="1" applyFont="1" applyBorder="1" applyAlignment="1"/>
    <xf numFmtId="168" fontId="61" fillId="0" borderId="37" xfId="0" applyNumberFormat="1" applyFont="1" applyBorder="1" applyAlignment="1"/>
    <xf numFmtId="0" fontId="50" fillId="0" borderId="0" xfId="0" applyFont="1"/>
    <xf numFmtId="168" fontId="40" fillId="0" borderId="16" xfId="0" applyNumberFormat="1" applyFont="1" applyBorder="1" applyAlignment="1"/>
    <xf numFmtId="168" fontId="40" fillId="0" borderId="10" xfId="0" applyNumberFormat="1" applyFont="1" applyBorder="1" applyAlignment="1"/>
    <xf numFmtId="168" fontId="40" fillId="0" borderId="12" xfId="0" applyNumberFormat="1" applyFont="1" applyBorder="1" applyAlignment="1"/>
    <xf numFmtId="168" fontId="40" fillId="0" borderId="44" xfId="0" applyNumberFormat="1" applyFont="1" applyBorder="1" applyAlignment="1"/>
    <xf numFmtId="168" fontId="64" fillId="0" borderId="9" xfId="0" applyNumberFormat="1" applyFont="1" applyBorder="1" applyAlignment="1"/>
    <xf numFmtId="168" fontId="64" fillId="0" borderId="16" xfId="0" applyNumberFormat="1" applyFont="1" applyBorder="1" applyAlignment="1"/>
    <xf numFmtId="168" fontId="64" fillId="0" borderId="10" xfId="0" applyNumberFormat="1" applyFont="1" applyBorder="1" applyAlignment="1"/>
    <xf numFmtId="168" fontId="64" fillId="0" borderId="12" xfId="0" applyNumberFormat="1" applyFont="1" applyBorder="1" applyAlignment="1"/>
    <xf numFmtId="169" fontId="36" fillId="0" borderId="16" xfId="0" applyNumberFormat="1" applyFont="1" applyBorder="1" applyAlignment="1"/>
    <xf numFmtId="169" fontId="36" fillId="0" borderId="10" xfId="0" applyNumberFormat="1" applyFont="1" applyBorder="1" applyAlignment="1"/>
    <xf numFmtId="169" fontId="36" fillId="0" borderId="46" xfId="0" applyNumberFormat="1" applyFont="1" applyBorder="1" applyAlignment="1"/>
    <xf numFmtId="169" fontId="36" fillId="0" borderId="0" xfId="0" applyNumberFormat="1" applyFont="1" applyBorder="1" applyAlignment="1"/>
    <xf numFmtId="169" fontId="36" fillId="0" borderId="13" xfId="0" applyNumberFormat="1" applyFont="1" applyBorder="1" applyAlignment="1"/>
    <xf numFmtId="169" fontId="36" fillId="0" borderId="15" xfId="0" applyNumberFormat="1" applyFont="1" applyBorder="1" applyAlignment="1"/>
    <xf numFmtId="169" fontId="61" fillId="0" borderId="13" xfId="0" applyNumberFormat="1" applyFont="1" applyBorder="1" applyAlignment="1"/>
    <xf numFmtId="169" fontId="61" fillId="0" borderId="30" xfId="0" applyNumberFormat="1" applyFont="1" applyBorder="1" applyAlignment="1"/>
    <xf numFmtId="169" fontId="61" fillId="0" borderId="31" xfId="0" applyNumberFormat="1" applyFont="1" applyBorder="1" applyAlignment="1"/>
    <xf numFmtId="169" fontId="61" fillId="0" borderId="50" xfId="0" applyNumberFormat="1" applyFont="1" applyBorder="1" applyAlignment="1"/>
    <xf numFmtId="169" fontId="61" fillId="0" borderId="9" xfId="0" applyNumberFormat="1" applyFont="1" applyBorder="1" applyAlignment="1"/>
    <xf numFmtId="169" fontId="61" fillId="0" borderId="36" xfId="0" applyNumberFormat="1" applyFont="1" applyBorder="1" applyAlignment="1"/>
    <xf numFmtId="169" fontId="61" fillId="0" borderId="10" xfId="0" applyNumberFormat="1" applyFont="1" applyBorder="1" applyAlignment="1"/>
    <xf numFmtId="174" fontId="36" fillId="0" borderId="116" xfId="0" applyNumberFormat="1" applyFont="1" applyBorder="1" applyAlignment="1"/>
    <xf numFmtId="2" fontId="37" fillId="0" borderId="117" xfId="0" applyNumberFormat="1" applyFont="1" applyBorder="1" applyAlignment="1"/>
    <xf numFmtId="0" fontId="40" fillId="0" borderId="147" xfId="0" applyFont="1" applyBorder="1"/>
    <xf numFmtId="168" fontId="40" fillId="0" borderId="148" xfId="0" applyNumberFormat="1" applyFont="1" applyBorder="1" applyAlignment="1"/>
    <xf numFmtId="9" fontId="38" fillId="0" borderId="117" xfId="1" applyFont="1" applyBorder="1"/>
    <xf numFmtId="0" fontId="36" fillId="0" borderId="58" xfId="0" applyFont="1" applyBorder="1" applyAlignment="1">
      <alignment horizontal="left"/>
    </xf>
    <xf numFmtId="167" fontId="37" fillId="0" borderId="58" xfId="0" applyNumberFormat="1" applyFont="1" applyBorder="1"/>
    <xf numFmtId="168" fontId="37" fillId="0" borderId="58" xfId="0" applyNumberFormat="1" applyFont="1" applyBorder="1"/>
    <xf numFmtId="0" fontId="36" fillId="0" borderId="125" xfId="0" applyFont="1" applyBorder="1" applyAlignment="1">
      <alignment horizontal="right"/>
    </xf>
    <xf numFmtId="174" fontId="36" fillId="0" borderId="127" xfId="0" applyNumberFormat="1" applyFont="1" applyBorder="1" applyAlignment="1"/>
    <xf numFmtId="174" fontId="36" fillId="0" borderId="126" xfId="0" applyNumberFormat="1" applyFont="1" applyBorder="1" applyAlignment="1"/>
    <xf numFmtId="168" fontId="40" fillId="0" borderId="129" xfId="0" applyNumberFormat="1" applyFont="1" applyBorder="1" applyAlignment="1"/>
    <xf numFmtId="164" fontId="52" fillId="0" borderId="126" xfId="1" applyNumberFormat="1" applyFont="1" applyBorder="1"/>
    <xf numFmtId="169" fontId="61" fillId="0" borderId="149" xfId="0" applyNumberFormat="1" applyFont="1" applyBorder="1" applyAlignment="1"/>
    <xf numFmtId="168" fontId="58" fillId="0" borderId="44" xfId="0" applyNumberFormat="1" applyFont="1" applyBorder="1" applyAlignment="1"/>
    <xf numFmtId="168" fontId="61" fillId="0" borderId="44" xfId="0" applyNumberFormat="1" applyFont="1" applyBorder="1" applyAlignment="1"/>
    <xf numFmtId="168" fontId="61" fillId="0" borderId="45" xfId="0" applyNumberFormat="1" applyFont="1" applyBorder="1" applyAlignment="1"/>
    <xf numFmtId="168" fontId="64" fillId="0" borderId="0" xfId="0" applyNumberFormat="1" applyFont="1" applyBorder="1" applyAlignment="1"/>
    <xf numFmtId="0" fontId="36" fillId="0" borderId="56" xfId="0" applyFont="1" applyBorder="1" applyAlignment="1"/>
    <xf numFmtId="169" fontId="36" fillId="0" borderId="56" xfId="0" applyNumberFormat="1" applyFont="1" applyBorder="1" applyAlignment="1"/>
    <xf numFmtId="9" fontId="43" fillId="0" borderId="56" xfId="1" applyFont="1" applyBorder="1" applyAlignment="1"/>
    <xf numFmtId="174" fontId="37" fillId="0" borderId="129" xfId="0" applyNumberFormat="1" applyFont="1" applyBorder="1" applyAlignment="1"/>
    <xf numFmtId="168" fontId="37" fillId="0" borderId="127" xfId="0" applyNumberFormat="1" applyFont="1" applyBorder="1" applyAlignment="1"/>
    <xf numFmtId="174" fontId="37" fillId="0" borderId="66" xfId="0" applyNumberFormat="1" applyFont="1" applyBorder="1" applyAlignment="1"/>
    <xf numFmtId="174" fontId="37" fillId="0" borderId="54" xfId="0" applyNumberFormat="1" applyFont="1" applyBorder="1" applyAlignment="1"/>
    <xf numFmtId="164" fontId="52" fillId="0" borderId="117" xfId="1" applyNumberFormat="1" applyFont="1" applyBorder="1"/>
    <xf numFmtId="0" fontId="36" fillId="0" borderId="150" xfId="0" applyFont="1" applyBorder="1" applyAlignment="1">
      <alignment horizontal="right"/>
    </xf>
    <xf numFmtId="4" fontId="37" fillId="0" borderId="67" xfId="0" applyNumberFormat="1" applyFont="1" applyBorder="1" applyAlignment="1"/>
    <xf numFmtId="168" fontId="40" fillId="0" borderId="66" xfId="0" applyNumberFormat="1" applyFont="1" applyBorder="1" applyAlignment="1"/>
    <xf numFmtId="0" fontId="36" fillId="0" borderId="151" xfId="0" applyFont="1" applyBorder="1" applyAlignment="1">
      <alignment horizontal="right"/>
    </xf>
    <xf numFmtId="4" fontId="37" fillId="0" borderId="62" xfId="0" applyNumberFormat="1" applyFont="1" applyBorder="1" applyAlignment="1"/>
    <xf numFmtId="168" fontId="40" fillId="0" borderId="54" xfId="0" applyNumberFormat="1" applyFont="1" applyBorder="1" applyAlignment="1"/>
    <xf numFmtId="174" fontId="36" fillId="0" borderId="152" xfId="0" applyNumberFormat="1" applyFont="1" applyBorder="1" applyAlignment="1"/>
    <xf numFmtId="174" fontId="36" fillId="0" borderId="153" xfId="0" applyNumberFormat="1" applyFont="1" applyBorder="1" applyAlignment="1"/>
    <xf numFmtId="168" fontId="37" fillId="0" borderId="62" xfId="0" applyNumberFormat="1" applyFont="1" applyBorder="1" applyAlignment="1"/>
    <xf numFmtId="0" fontId="36" fillId="0" borderId="150" xfId="0" applyFont="1" applyBorder="1" applyAlignment="1">
      <alignment horizontal="center"/>
    </xf>
    <xf numFmtId="2" fontId="37" fillId="0" borderId="68" xfId="0" applyNumberFormat="1" applyFont="1" applyBorder="1" applyAlignment="1"/>
    <xf numFmtId="2" fontId="37" fillId="0" borderId="67" xfId="0" applyNumberFormat="1" applyFont="1" applyBorder="1" applyAlignment="1"/>
    <xf numFmtId="0" fontId="36" fillId="0" borderId="124" xfId="0" applyFont="1" applyBorder="1" applyAlignment="1">
      <alignment horizontal="centerContinuous"/>
    </xf>
    <xf numFmtId="2" fontId="37" fillId="0" borderId="62" xfId="0" applyNumberFormat="1" applyFont="1" applyBorder="1" applyAlignment="1"/>
    <xf numFmtId="0" fontId="36" fillId="0" borderId="42" xfId="0" applyFont="1" applyBorder="1" applyAlignment="1">
      <alignment horizontal="center"/>
    </xf>
    <xf numFmtId="0" fontId="37" fillId="0" borderId="115" xfId="0" applyFont="1" applyBorder="1" applyAlignment="1">
      <alignment horizontal="left" indent="1"/>
    </xf>
    <xf numFmtId="168" fontId="37" fillId="0" borderId="116" xfId="0" applyNumberFormat="1" applyFont="1" applyBorder="1" applyAlignment="1"/>
    <xf numFmtId="168" fontId="37" fillId="0" borderId="67" xfId="0" applyNumberFormat="1" applyFont="1" applyBorder="1" applyAlignment="1"/>
    <xf numFmtId="168" fontId="37" fillId="0" borderId="126" xfId="0" applyNumberFormat="1" applyFont="1" applyBorder="1" applyAlignment="1"/>
    <xf numFmtId="3" fontId="3" fillId="0" borderId="59" xfId="0" applyNumberFormat="1" applyFont="1" applyBorder="1" applyAlignment="1">
      <alignment horizontal="centerContinuous"/>
    </xf>
    <xf numFmtId="3" fontId="10" fillId="0" borderId="59" xfId="0" applyNumberFormat="1" applyFont="1" applyBorder="1" applyAlignment="1">
      <alignment horizontal="centerContinuous"/>
    </xf>
    <xf numFmtId="3" fontId="11" fillId="0" borderId="59" xfId="0" applyNumberFormat="1" applyFont="1" applyBorder="1" applyAlignment="1">
      <alignment horizontal="centerContinuous"/>
    </xf>
    <xf numFmtId="0" fontId="36" fillId="0" borderId="0" xfId="0" applyFont="1" applyBorder="1"/>
    <xf numFmtId="3" fontId="40" fillId="0" borderId="28" xfId="0" applyNumberFormat="1" applyFont="1" applyBorder="1" applyAlignment="1">
      <alignment horizontal="centerContinuous"/>
    </xf>
    <xf numFmtId="3" fontId="40" fillId="0" borderId="27" xfId="0" applyNumberFormat="1" applyFont="1" applyBorder="1" applyAlignment="1">
      <alignment horizontal="centerContinuous"/>
    </xf>
    <xf numFmtId="3" fontId="40" fillId="0" borderId="29" xfId="0" applyNumberFormat="1" applyFont="1" applyBorder="1" applyAlignment="1">
      <alignment horizontal="centerContinuous"/>
    </xf>
    <xf numFmtId="0" fontId="36" fillId="0" borderId="47" xfId="0" applyFont="1" applyBorder="1" applyAlignment="1">
      <alignment horizontal="left" wrapText="1"/>
    </xf>
    <xf numFmtId="0" fontId="36" fillId="0" borderId="42" xfId="0" applyFont="1" applyBorder="1" applyAlignment="1">
      <alignment horizontal="right" wrapText="1"/>
    </xf>
    <xf numFmtId="0" fontId="40" fillId="0" borderId="43" xfId="0" applyFont="1" applyBorder="1" applyAlignment="1">
      <alignment horizontal="center" wrapText="1"/>
    </xf>
    <xf numFmtId="0" fontId="40" fillId="0" borderId="41" xfId="0" applyFont="1" applyBorder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40" fillId="0" borderId="8" xfId="0" applyFont="1" applyBorder="1" applyAlignment="1">
      <alignment horizontal="center" wrapText="1"/>
    </xf>
    <xf numFmtId="0" fontId="40" fillId="0" borderId="0" xfId="0" applyFont="1" applyBorder="1" applyAlignment="1">
      <alignment horizontal="center" wrapText="1"/>
    </xf>
    <xf numFmtId="3" fontId="36" fillId="0" borderId="154" xfId="0" applyNumberFormat="1" applyFont="1" applyBorder="1" applyAlignment="1">
      <alignment horizontal="centerContinuous"/>
    </xf>
    <xf numFmtId="168" fontId="41" fillId="0" borderId="0" xfId="0" applyNumberFormat="1" applyFont="1" applyBorder="1" applyAlignment="1"/>
    <xf numFmtId="0" fontId="67" fillId="0" borderId="13" xfId="0" applyFont="1" applyBorder="1" applyAlignment="1">
      <alignment horizontal="left" wrapText="1"/>
    </xf>
    <xf numFmtId="0" fontId="38" fillId="0" borderId="16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8" fillId="0" borderId="10" xfId="0" applyFont="1" applyBorder="1" applyAlignment="1">
      <alignment horizontal="center" wrapText="1"/>
    </xf>
    <xf numFmtId="0" fontId="38" fillId="0" borderId="12" xfId="0" applyFont="1" applyBorder="1" applyAlignment="1">
      <alignment horizontal="center" wrapText="1"/>
    </xf>
    <xf numFmtId="0" fontId="67" fillId="0" borderId="13" xfId="0" applyFont="1" applyBorder="1"/>
    <xf numFmtId="165" fontId="38" fillId="0" borderId="16" xfId="0" applyNumberFormat="1" applyFont="1" applyBorder="1" applyAlignment="1"/>
    <xf numFmtId="165" fontId="38" fillId="0" borderId="0" xfId="0" applyNumberFormat="1" applyFont="1" applyBorder="1" applyAlignment="1"/>
    <xf numFmtId="165" fontId="38" fillId="0" borderId="10" xfId="0" applyNumberFormat="1" applyFont="1" applyBorder="1" applyAlignment="1"/>
    <xf numFmtId="165" fontId="38" fillId="0" borderId="12" xfId="0" applyNumberFormat="1" applyFont="1" applyBorder="1" applyAlignment="1"/>
    <xf numFmtId="0" fontId="37" fillId="0" borderId="47" xfId="0" applyFont="1" applyBorder="1"/>
    <xf numFmtId="166" fontId="38" fillId="0" borderId="33" xfId="0" applyNumberFormat="1" applyFont="1" applyBorder="1" applyAlignment="1"/>
    <xf numFmtId="166" fontId="38" fillId="0" borderId="41" xfId="0" applyNumberFormat="1" applyFont="1" applyBorder="1" applyAlignment="1"/>
    <xf numFmtId="166" fontId="38" fillId="0" borderId="32" xfId="0" applyNumberFormat="1" applyFont="1" applyBorder="1" applyAlignment="1"/>
    <xf numFmtId="166" fontId="38" fillId="0" borderId="8" xfId="0" applyNumberFormat="1" applyFont="1" applyBorder="1" applyAlignment="1"/>
    <xf numFmtId="43" fontId="37" fillId="0" borderId="0" xfId="0" applyNumberFormat="1" applyFont="1" applyBorder="1"/>
    <xf numFmtId="168" fontId="37" fillId="0" borderId="0" xfId="0" applyNumberFormat="1" applyFont="1" applyBorder="1"/>
    <xf numFmtId="166" fontId="37" fillId="0" borderId="0" xfId="0" applyNumberFormat="1" applyFont="1" applyBorder="1"/>
    <xf numFmtId="166" fontId="68" fillId="0" borderId="16" xfId="0" applyNumberFormat="1" applyFont="1" applyBorder="1" applyAlignment="1"/>
    <xf numFmtId="166" fontId="68" fillId="0" borderId="0" xfId="0" applyNumberFormat="1" applyFont="1" applyBorder="1" applyAlignment="1"/>
    <xf numFmtId="166" fontId="68" fillId="0" borderId="10" xfId="0" applyNumberFormat="1" applyFont="1" applyBorder="1" applyAlignment="1"/>
    <xf numFmtId="166" fontId="68" fillId="0" borderId="12" xfId="0" applyNumberFormat="1" applyFont="1" applyBorder="1" applyAlignment="1"/>
    <xf numFmtId="169" fontId="68" fillId="0" borderId="16" xfId="0" applyNumberFormat="1" applyFont="1" applyBorder="1" applyAlignment="1"/>
    <xf numFmtId="169" fontId="68" fillId="0" borderId="0" xfId="0" applyNumberFormat="1" applyFont="1" applyBorder="1" applyAlignment="1"/>
    <xf numFmtId="169" fontId="68" fillId="0" borderId="10" xfId="0" applyNumberFormat="1" applyFont="1" applyBorder="1" applyAlignment="1"/>
    <xf numFmtId="169" fontId="68" fillId="0" borderId="12" xfId="0" applyNumberFormat="1" applyFont="1" applyBorder="1" applyAlignment="1"/>
    <xf numFmtId="166" fontId="38" fillId="0" borderId="16" xfId="0" applyNumberFormat="1" applyFont="1" applyBorder="1" applyAlignment="1"/>
    <xf numFmtId="166" fontId="38" fillId="0" borderId="10" xfId="0" applyNumberFormat="1" applyFont="1" applyBorder="1" applyAlignment="1"/>
    <xf numFmtId="166" fontId="38" fillId="0" borderId="12" xfId="0" applyNumberFormat="1" applyFont="1" applyBorder="1" applyAlignment="1"/>
    <xf numFmtId="166" fontId="38" fillId="0" borderId="0" xfId="0" applyNumberFormat="1" applyFont="1" applyBorder="1"/>
    <xf numFmtId="166" fontId="67" fillId="0" borderId="0" xfId="0" applyNumberFormat="1" applyFont="1" applyBorder="1" applyAlignment="1"/>
    <xf numFmtId="0" fontId="67" fillId="0" borderId="0" xfId="0" applyFont="1" applyBorder="1"/>
    <xf numFmtId="3" fontId="37" fillId="0" borderId="52" xfId="0" applyNumberFormat="1" applyFont="1" applyBorder="1" applyAlignment="1">
      <alignment horizontal="left"/>
    </xf>
    <xf numFmtId="166" fontId="67" fillId="0" borderId="51" xfId="0" applyNumberFormat="1" applyFont="1" applyBorder="1" applyAlignment="1"/>
    <xf numFmtId="0" fontId="36" fillId="0" borderId="13" xfId="0" applyFont="1" applyBorder="1"/>
    <xf numFmtId="43" fontId="36" fillId="0" borderId="0" xfId="0" applyNumberFormat="1" applyFont="1" applyBorder="1"/>
    <xf numFmtId="168" fontId="36" fillId="0" borderId="0" xfId="0" applyNumberFormat="1" applyFont="1" applyBorder="1"/>
    <xf numFmtId="166" fontId="36" fillId="0" borderId="0" xfId="0" applyNumberFormat="1" applyFont="1" applyBorder="1"/>
    <xf numFmtId="166" fontId="40" fillId="0" borderId="16" xfId="0" applyNumberFormat="1" applyFont="1" applyBorder="1" applyAlignment="1"/>
    <xf numFmtId="166" fontId="40" fillId="0" borderId="10" xfId="0" applyNumberFormat="1" applyFont="1" applyBorder="1" applyAlignment="1"/>
    <xf numFmtId="166" fontId="40" fillId="0" borderId="12" xfId="0" applyNumberFormat="1" applyFont="1" applyBorder="1" applyAlignment="1"/>
    <xf numFmtId="0" fontId="36" fillId="0" borderId="13" xfId="0" applyFont="1" applyBorder="1" applyAlignment="1">
      <alignment horizontal="left" wrapText="1"/>
    </xf>
    <xf numFmtId="166" fontId="40" fillId="0" borderId="22" xfId="0" applyNumberFormat="1" applyFont="1" applyBorder="1" applyAlignment="1"/>
    <xf numFmtId="166" fontId="40" fillId="0" borderId="26" xfId="0" applyNumberFormat="1" applyFont="1" applyBorder="1" applyAlignment="1"/>
    <xf numFmtId="166" fontId="40" fillId="0" borderId="19" xfId="0" applyNumberFormat="1" applyFont="1" applyBorder="1" applyAlignment="1"/>
    <xf numFmtId="166" fontId="40" fillId="0" borderId="21" xfId="0" applyNumberFormat="1" applyFont="1" applyBorder="1" applyAlignment="1"/>
    <xf numFmtId="166" fontId="40" fillId="0" borderId="157" xfId="0" applyNumberFormat="1" applyFont="1" applyBorder="1" applyAlignment="1"/>
    <xf numFmtId="166" fontId="40" fillId="0" borderId="53" xfId="0" applyNumberFormat="1" applyFont="1" applyBorder="1" applyAlignment="1"/>
    <xf numFmtId="166" fontId="40" fillId="0" borderId="155" xfId="0" applyNumberFormat="1" applyFont="1" applyBorder="1" applyAlignment="1"/>
    <xf numFmtId="166" fontId="40" fillId="0" borderId="156" xfId="0" applyNumberFormat="1" applyFont="1" applyBorder="1" applyAlignment="1"/>
    <xf numFmtId="0" fontId="36" fillId="0" borderId="124" xfId="0" applyFont="1" applyBorder="1" applyAlignment="1">
      <alignment horizontal="right" wrapText="1"/>
    </xf>
    <xf numFmtId="0" fontId="37" fillId="0" borderId="127" xfId="0" applyFont="1" applyBorder="1" applyAlignment="1">
      <alignment horizontal="center" wrapText="1"/>
    </xf>
    <xf numFmtId="172" fontId="37" fillId="0" borderId="127" xfId="0" applyNumberFormat="1" applyFont="1" applyBorder="1" applyAlignment="1"/>
    <xf numFmtId="166" fontId="37" fillId="0" borderId="126" xfId="0" applyNumberFormat="1" applyFont="1" applyBorder="1" applyAlignment="1"/>
    <xf numFmtId="172" fontId="36" fillId="0" borderId="127" xfId="0" applyNumberFormat="1" applyFont="1" applyBorder="1" applyAlignment="1"/>
    <xf numFmtId="169" fontId="67" fillId="0" borderId="127" xfId="0" applyNumberFormat="1" applyFont="1" applyBorder="1" applyAlignment="1"/>
    <xf numFmtId="167" fontId="37" fillId="0" borderId="127" xfId="0" applyNumberFormat="1" applyFont="1" applyBorder="1" applyAlignment="1"/>
    <xf numFmtId="167" fontId="37" fillId="0" borderId="158" xfId="0" applyNumberFormat="1" applyFont="1" applyBorder="1" applyAlignment="1"/>
    <xf numFmtId="166" fontId="36" fillId="0" borderId="126" xfId="0" applyNumberFormat="1" applyFont="1" applyBorder="1" applyAlignment="1"/>
    <xf numFmtId="166" fontId="37" fillId="0" borderId="158" xfId="0" applyNumberFormat="1" applyFont="1" applyBorder="1" applyAlignment="1"/>
    <xf numFmtId="166" fontId="36" fillId="0" borderId="159" xfId="0" applyNumberFormat="1" applyFont="1" applyBorder="1" applyAlignment="1"/>
    <xf numFmtId="166" fontId="67" fillId="0" borderId="56" xfId="0" applyNumberFormat="1" applyFont="1" applyBorder="1" applyAlignment="1"/>
    <xf numFmtId="166" fontId="37" fillId="0" borderId="160" xfId="0" applyNumberFormat="1" applyFont="1" applyBorder="1" applyAlignment="1"/>
    <xf numFmtId="0" fontId="36" fillId="0" borderId="132" xfId="0" applyFont="1" applyBorder="1" applyAlignment="1">
      <alignment horizontal="right" wrapText="1"/>
    </xf>
    <xf numFmtId="0" fontId="37" fillId="0" borderId="68" xfId="0" applyFont="1" applyBorder="1" applyAlignment="1">
      <alignment horizontal="center" wrapText="1"/>
    </xf>
    <xf numFmtId="172" fontId="37" fillId="0" borderId="68" xfId="0" applyNumberFormat="1" applyFont="1" applyBorder="1" applyAlignment="1"/>
    <xf numFmtId="166" fontId="37" fillId="0" borderId="67" xfId="0" applyNumberFormat="1" applyFont="1" applyBorder="1" applyAlignment="1"/>
    <xf numFmtId="169" fontId="67" fillId="0" borderId="68" xfId="0" applyNumberFormat="1" applyFont="1" applyBorder="1" applyAlignment="1"/>
    <xf numFmtId="167" fontId="37" fillId="0" borderId="161" xfId="0" applyNumberFormat="1" applyFont="1" applyBorder="1" applyAlignment="1"/>
    <xf numFmtId="166" fontId="36" fillId="0" borderId="67" xfId="0" applyNumberFormat="1" applyFont="1" applyBorder="1" applyAlignment="1"/>
    <xf numFmtId="166" fontId="37" fillId="0" borderId="68" xfId="0" applyNumberFormat="1" applyFont="1" applyBorder="1" applyAlignment="1"/>
    <xf numFmtId="166" fontId="37" fillId="0" borderId="161" xfId="0" applyNumberFormat="1" applyFont="1" applyBorder="1" applyAlignment="1"/>
    <xf numFmtId="166" fontId="67" fillId="0" borderId="68" xfId="0" applyNumberFormat="1" applyFont="1" applyBorder="1" applyAlignment="1"/>
    <xf numFmtId="166" fontId="37" fillId="0" borderId="163" xfId="0" applyNumberFormat="1" applyFont="1" applyBorder="1" applyAlignment="1"/>
    <xf numFmtId="172" fontId="37" fillId="0" borderId="0" xfId="0" applyNumberFormat="1" applyFont="1" applyBorder="1" applyAlignment="1"/>
    <xf numFmtId="166" fontId="37" fillId="0" borderId="53" xfId="0" applyNumberFormat="1" applyFont="1" applyBorder="1" applyAlignment="1"/>
    <xf numFmtId="166" fontId="67" fillId="0" borderId="145" xfId="0" applyNumberFormat="1" applyFont="1" applyBorder="1" applyAlignment="1"/>
    <xf numFmtId="0" fontId="36" fillId="0" borderId="55" xfId="0" applyFont="1" applyBorder="1" applyAlignment="1">
      <alignment horizontal="right" wrapText="1"/>
    </xf>
    <xf numFmtId="0" fontId="37" fillId="0" borderId="56" xfId="0" applyFont="1" applyBorder="1" applyAlignment="1">
      <alignment horizontal="center" wrapText="1"/>
    </xf>
    <xf numFmtId="169" fontId="67" fillId="0" borderId="56" xfId="0" applyNumberFormat="1" applyFont="1" applyBorder="1" applyAlignment="1"/>
    <xf numFmtId="167" fontId="37" fillId="0" borderId="151" xfId="0" applyNumberFormat="1" applyFont="1" applyBorder="1" applyAlignment="1"/>
    <xf numFmtId="166" fontId="36" fillId="0" borderId="62" xfId="0" applyNumberFormat="1" applyFont="1" applyBorder="1" applyAlignment="1"/>
    <xf numFmtId="166" fontId="37" fillId="0" borderId="151" xfId="0" applyNumberFormat="1" applyFont="1" applyBorder="1" applyAlignment="1"/>
    <xf numFmtId="166" fontId="37" fillId="0" borderId="52" xfId="0" applyNumberFormat="1" applyFont="1" applyBorder="1" applyAlignment="1"/>
    <xf numFmtId="166" fontId="37" fillId="0" borderId="165" xfId="0" applyNumberFormat="1" applyFont="1" applyBorder="1" applyAlignment="1"/>
    <xf numFmtId="166" fontId="67" fillId="0" borderId="162" xfId="0" applyNumberFormat="1" applyFont="1" applyBorder="1" applyAlignment="1"/>
    <xf numFmtId="166" fontId="67" fillId="0" borderId="166" xfId="0" applyNumberFormat="1" applyFont="1" applyBorder="1" applyAlignment="1"/>
    <xf numFmtId="166" fontId="67" fillId="0" borderId="163" xfId="0" applyNumberFormat="1" applyFont="1" applyBorder="1" applyAlignment="1"/>
    <xf numFmtId="166" fontId="67" fillId="0" borderId="165" xfId="0" applyNumberFormat="1" applyFont="1" applyBorder="1" applyAlignment="1"/>
    <xf numFmtId="0" fontId="36" fillId="0" borderId="18" xfId="0" applyFont="1" applyBorder="1"/>
    <xf numFmtId="166" fontId="67" fillId="0" borderId="62" xfId="0" applyNumberFormat="1" applyFont="1" applyBorder="1" applyAlignment="1"/>
    <xf numFmtId="167" fontId="36" fillId="0" borderId="67" xfId="0" applyNumberFormat="1" applyFont="1" applyBorder="1" applyAlignment="1"/>
    <xf numFmtId="167" fontId="36" fillId="0" borderId="62" xfId="0" applyNumberFormat="1" applyFont="1" applyBorder="1" applyAlignment="1"/>
    <xf numFmtId="167" fontId="37" fillId="0" borderId="126" xfId="0" applyNumberFormat="1" applyFont="1" applyBorder="1" applyAlignment="1"/>
    <xf numFmtId="172" fontId="36" fillId="0" borderId="126" xfId="0" applyNumberFormat="1" applyFont="1" applyBorder="1" applyAlignment="1"/>
    <xf numFmtId="173" fontId="36" fillId="0" borderId="62" xfId="0" applyNumberFormat="1" applyFont="1" applyBorder="1" applyAlignment="1"/>
    <xf numFmtId="175" fontId="36" fillId="0" borderId="62" xfId="0" applyNumberFormat="1" applyFont="1" applyBorder="1" applyAlignment="1"/>
    <xf numFmtId="175" fontId="36" fillId="0" borderId="67" xfId="0" applyNumberFormat="1" applyFont="1" applyBorder="1" applyAlignment="1"/>
    <xf numFmtId="175" fontId="36" fillId="0" borderId="145" xfId="0" applyNumberFormat="1" applyFont="1" applyBorder="1" applyAlignment="1"/>
    <xf numFmtId="175" fontId="36" fillId="0" borderId="162" xfId="0" applyNumberFormat="1" applyFont="1" applyBorder="1" applyAlignment="1"/>
    <xf numFmtId="172" fontId="36" fillId="0" borderId="13" xfId="0" applyNumberFormat="1" applyFont="1" applyBorder="1"/>
    <xf numFmtId="172" fontId="36" fillId="0" borderId="162" xfId="0" applyNumberFormat="1" applyFont="1" applyBorder="1" applyAlignment="1"/>
    <xf numFmtId="172" fontId="36" fillId="0" borderId="145" xfId="0" applyNumberFormat="1" applyFont="1" applyBorder="1" applyAlignment="1"/>
    <xf numFmtId="0" fontId="36" fillId="0" borderId="0" xfId="0" applyFont="1" applyBorder="1" applyAlignment="1">
      <alignment horizontal="left" wrapText="1"/>
    </xf>
    <xf numFmtId="0" fontId="32" fillId="0" borderId="56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wrapText="1"/>
    </xf>
    <xf numFmtId="39" fontId="37" fillId="0" borderId="53" xfId="0" applyNumberFormat="1" applyFont="1" applyBorder="1" applyAlignment="1"/>
    <xf numFmtId="168" fontId="37" fillId="0" borderId="53" xfId="0" applyNumberFormat="1" applyFont="1" applyBorder="1" applyAlignment="1"/>
    <xf numFmtId="4" fontId="37" fillId="0" borderId="53" xfId="0" applyNumberFormat="1" applyFont="1" applyBorder="1" applyAlignment="1"/>
    <xf numFmtId="173" fontId="36" fillId="0" borderId="53" xfId="0" applyNumberFormat="1" applyFont="1" applyBorder="1" applyAlignment="1"/>
    <xf numFmtId="0" fontId="36" fillId="0" borderId="56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4" fontId="36" fillId="0" borderId="53" xfId="0" applyNumberFormat="1" applyFont="1" applyBorder="1" applyAlignment="1"/>
    <xf numFmtId="168" fontId="12" fillId="0" borderId="56" xfId="0" applyNumberFormat="1" applyFont="1" applyBorder="1" applyAlignment="1"/>
    <xf numFmtId="168" fontId="12" fillId="0" borderId="0" xfId="0" applyNumberFormat="1" applyFont="1" applyBorder="1" applyAlignment="1"/>
    <xf numFmtId="169" fontId="12" fillId="0" borderId="0" xfId="0" applyNumberFormat="1" applyFont="1" applyBorder="1" applyAlignment="1"/>
    <xf numFmtId="3" fontId="37" fillId="0" borderId="53" xfId="0" applyNumberFormat="1" applyFont="1" applyBorder="1" applyAlignment="1">
      <alignment horizontal="left"/>
    </xf>
    <xf numFmtId="166" fontId="67" fillId="0" borderId="53" xfId="0" applyNumberFormat="1" applyFont="1" applyBorder="1" applyAlignment="1"/>
    <xf numFmtId="167" fontId="37" fillId="0" borderId="53" xfId="0" applyNumberFormat="1" applyFont="1" applyBorder="1" applyAlignment="1"/>
    <xf numFmtId="173" fontId="37" fillId="0" borderId="53" xfId="0" applyNumberFormat="1" applyFont="1" applyBorder="1" applyAlignment="1"/>
    <xf numFmtId="0" fontId="65" fillId="0" borderId="0" xfId="0" applyFont="1" applyAlignment="1"/>
    <xf numFmtId="0" fontId="69" fillId="0" borderId="0" xfId="0" applyFont="1"/>
    <xf numFmtId="0" fontId="66" fillId="0" borderId="0" xfId="0" applyFont="1" applyAlignment="1"/>
    <xf numFmtId="0" fontId="70" fillId="0" borderId="0" xfId="0" applyFont="1" applyAlignment="1"/>
    <xf numFmtId="0" fontId="71" fillId="0" borderId="0" xfId="0" applyFont="1" applyAlignment="1"/>
    <xf numFmtId="168" fontId="72" fillId="0" borderId="0" xfId="0" applyNumberFormat="1" applyFont="1" applyBorder="1" applyAlignment="1"/>
    <xf numFmtId="168" fontId="73" fillId="0" borderId="0" xfId="0" applyNumberFormat="1" applyFont="1" applyBorder="1" applyAlignment="1"/>
    <xf numFmtId="168" fontId="74" fillId="0" borderId="0" xfId="0" applyNumberFormat="1" applyFont="1" applyBorder="1" applyAlignment="1"/>
    <xf numFmtId="168" fontId="39" fillId="0" borderId="0" xfId="0" quotePrefix="1" applyNumberFormat="1" applyFont="1" applyBorder="1" applyAlignment="1"/>
    <xf numFmtId="0" fontId="41" fillId="0" borderId="0" xfId="0" applyFont="1"/>
    <xf numFmtId="0" fontId="72" fillId="0" borderId="0" xfId="0" applyFont="1"/>
    <xf numFmtId="0" fontId="74" fillId="0" borderId="0" xfId="0" applyFont="1"/>
    <xf numFmtId="0" fontId="38" fillId="0" borderId="59" xfId="0" applyFont="1" applyBorder="1" applyAlignment="1">
      <alignment horizontal="left"/>
    </xf>
    <xf numFmtId="0" fontId="59" fillId="0" borderId="16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quotePrefix="1" applyFont="1" applyBorder="1" applyAlignment="1">
      <alignment horizontal="left"/>
    </xf>
    <xf numFmtId="168" fontId="39" fillId="0" borderId="0" xfId="0" quotePrefix="1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36" fillId="0" borderId="130" xfId="0" applyFont="1" applyBorder="1" applyAlignment="1">
      <alignment horizontal="right" wrapText="1"/>
    </xf>
    <xf numFmtId="0" fontId="35" fillId="0" borderId="43" xfId="0" applyFont="1" applyBorder="1" applyAlignment="1">
      <alignment horizontal="center" wrapText="1"/>
    </xf>
    <xf numFmtId="0" fontId="35" fillId="0" borderId="41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0" fontId="77" fillId="0" borderId="43" xfId="0" applyFont="1" applyBorder="1" applyAlignment="1">
      <alignment horizontal="center" wrapText="1"/>
    </xf>
    <xf numFmtId="0" fontId="77" fillId="0" borderId="41" xfId="0" applyFont="1" applyBorder="1" applyAlignment="1">
      <alignment horizontal="center" wrapText="1"/>
    </xf>
    <xf numFmtId="0" fontId="77" fillId="0" borderId="6" xfId="0" applyFont="1" applyBorder="1" applyAlignment="1">
      <alignment horizontal="center" wrapText="1"/>
    </xf>
    <xf numFmtId="0" fontId="77" fillId="0" borderId="8" xfId="0" applyFont="1" applyBorder="1" applyAlignment="1">
      <alignment horizontal="center" wrapText="1"/>
    </xf>
    <xf numFmtId="0" fontId="78" fillId="0" borderId="43" xfId="0" applyFont="1" applyBorder="1" applyAlignment="1">
      <alignment horizontal="center" wrapText="1"/>
    </xf>
    <xf numFmtId="0" fontId="78" fillId="0" borderId="41" xfId="0" applyFont="1" applyBorder="1" applyAlignment="1">
      <alignment horizontal="center" wrapText="1"/>
    </xf>
    <xf numFmtId="0" fontId="78" fillId="0" borderId="6" xfId="0" applyFont="1" applyBorder="1" applyAlignment="1">
      <alignment horizontal="center" wrapText="1"/>
    </xf>
    <xf numFmtId="0" fontId="78" fillId="0" borderId="8" xfId="0" applyFont="1" applyBorder="1" applyAlignment="1">
      <alignment horizontal="center" wrapText="1"/>
    </xf>
    <xf numFmtId="164" fontId="12" fillId="0" borderId="13" xfId="1" applyNumberFormat="1" applyFont="1" applyBorder="1" applyAlignment="1">
      <alignment horizontal="left" wrapText="1"/>
    </xf>
    <xf numFmtId="164" fontId="32" fillId="0" borderId="44" xfId="1" applyNumberFormat="1" applyFont="1" applyBorder="1" applyAlignment="1">
      <alignment horizontal="center" wrapText="1"/>
    </xf>
    <xf numFmtId="164" fontId="32" fillId="0" borderId="56" xfId="1" applyNumberFormat="1" applyFont="1" applyBorder="1" applyAlignment="1">
      <alignment horizontal="center" wrapText="1"/>
    </xf>
    <xf numFmtId="164" fontId="35" fillId="0" borderId="16" xfId="0" applyNumberFormat="1" applyFont="1" applyBorder="1" applyAlignment="1">
      <alignment horizontal="center" wrapText="1"/>
    </xf>
    <xf numFmtId="164" fontId="35" fillId="0" borderId="0" xfId="0" applyNumberFormat="1" applyFont="1" applyBorder="1" applyAlignment="1">
      <alignment horizontal="center" wrapText="1"/>
    </xf>
    <xf numFmtId="164" fontId="35" fillId="0" borderId="31" xfId="0" applyNumberFormat="1" applyFont="1" applyBorder="1" applyAlignment="1">
      <alignment horizontal="center" wrapText="1"/>
    </xf>
    <xf numFmtId="164" fontId="35" fillId="0" borderId="12" xfId="0" applyNumberFormat="1" applyFont="1" applyBorder="1" applyAlignment="1">
      <alignment horizontal="center" wrapText="1"/>
    </xf>
    <xf numFmtId="164" fontId="77" fillId="0" borderId="16" xfId="0" applyNumberFormat="1" applyFont="1" applyBorder="1" applyAlignment="1">
      <alignment horizontal="center" wrapText="1"/>
    </xf>
    <xf numFmtId="164" fontId="77" fillId="0" borderId="0" xfId="0" applyNumberFormat="1" applyFont="1" applyBorder="1" applyAlignment="1">
      <alignment horizontal="center" wrapText="1"/>
    </xf>
    <xf numFmtId="164" fontId="77" fillId="0" borderId="31" xfId="0" applyNumberFormat="1" applyFont="1" applyBorder="1" applyAlignment="1">
      <alignment horizontal="center" wrapText="1"/>
    </xf>
    <xf numFmtId="164" fontId="77" fillId="0" borderId="12" xfId="0" applyNumberFormat="1" applyFont="1" applyBorder="1" applyAlignment="1">
      <alignment horizontal="center" wrapText="1"/>
    </xf>
    <xf numFmtId="164" fontId="78" fillId="0" borderId="16" xfId="0" applyNumberFormat="1" applyFont="1" applyBorder="1" applyAlignment="1">
      <alignment horizontal="center" wrapText="1"/>
    </xf>
    <xf numFmtId="164" fontId="78" fillId="0" borderId="0" xfId="0" applyNumberFormat="1" applyFont="1" applyBorder="1" applyAlignment="1">
      <alignment horizontal="center" wrapText="1"/>
    </xf>
    <xf numFmtId="164" fontId="78" fillId="0" borderId="31" xfId="0" applyNumberFormat="1" applyFont="1" applyBorder="1" applyAlignment="1">
      <alignment horizontal="center" wrapText="1"/>
    </xf>
    <xf numFmtId="164" fontId="78" fillId="0" borderId="12" xfId="0" applyNumberFormat="1" applyFont="1" applyBorder="1" applyAlignment="1">
      <alignment horizontal="center" wrapText="1"/>
    </xf>
    <xf numFmtId="164" fontId="36" fillId="0" borderId="13" xfId="1" applyNumberFormat="1" applyFont="1" applyBorder="1" applyAlignment="1">
      <alignment horizontal="left"/>
    </xf>
    <xf numFmtId="164" fontId="35" fillId="0" borderId="10" xfId="0" applyNumberFormat="1" applyFont="1" applyBorder="1" applyAlignment="1">
      <alignment horizontal="center" wrapText="1"/>
    </xf>
    <xf numFmtId="164" fontId="77" fillId="0" borderId="10" xfId="0" applyNumberFormat="1" applyFont="1" applyBorder="1" applyAlignment="1">
      <alignment horizontal="center" wrapText="1"/>
    </xf>
    <xf numFmtId="164" fontId="78" fillId="0" borderId="10" xfId="0" applyNumberFormat="1" applyFont="1" applyBorder="1" applyAlignment="1">
      <alignment horizontal="center" wrapText="1"/>
    </xf>
    <xf numFmtId="164" fontId="27" fillId="0" borderId="0" xfId="0" applyNumberFormat="1" applyFont="1" applyBorder="1" applyAlignment="1"/>
    <xf numFmtId="0" fontId="53" fillId="0" borderId="0" xfId="0" applyFont="1" applyBorder="1"/>
    <xf numFmtId="0" fontId="37" fillId="0" borderId="13" xfId="0" applyFont="1" applyBorder="1" applyAlignment="1">
      <alignment horizontal="left"/>
    </xf>
    <xf numFmtId="164" fontId="37" fillId="0" borderId="44" xfId="1" applyNumberFormat="1" applyFont="1" applyBorder="1" applyAlignment="1"/>
    <xf numFmtId="164" fontId="37" fillId="0" borderId="56" xfId="0" applyNumberFormat="1" applyFont="1" applyBorder="1" applyAlignment="1"/>
    <xf numFmtId="164" fontId="37" fillId="0" borderId="44" xfId="0" applyNumberFormat="1" applyFont="1" applyBorder="1" applyAlignment="1"/>
    <xf numFmtId="164" fontId="38" fillId="0" borderId="16" xfId="0" applyNumberFormat="1" applyFont="1" applyBorder="1" applyAlignment="1"/>
    <xf numFmtId="164" fontId="38" fillId="0" borderId="0" xfId="0" applyNumberFormat="1" applyFont="1" applyBorder="1" applyAlignment="1"/>
    <xf numFmtId="164" fontId="38" fillId="0" borderId="10" xfId="0" applyNumberFormat="1" applyFont="1" applyBorder="1" applyAlignment="1"/>
    <xf numFmtId="164" fontId="38" fillId="0" borderId="12" xfId="0" applyNumberFormat="1" applyFont="1" applyBorder="1" applyAlignment="1"/>
    <xf numFmtId="164" fontId="75" fillId="0" borderId="16" xfId="0" applyNumberFormat="1" applyFont="1" applyBorder="1" applyAlignment="1"/>
    <xf numFmtId="164" fontId="75" fillId="0" borderId="0" xfId="0" applyNumberFormat="1" applyFont="1" applyBorder="1" applyAlignment="1"/>
    <xf numFmtId="164" fontId="75" fillId="0" borderId="10" xfId="0" applyNumberFormat="1" applyFont="1" applyBorder="1" applyAlignment="1"/>
    <xf numFmtId="164" fontId="75" fillId="0" borderId="12" xfId="0" applyNumberFormat="1" applyFont="1" applyBorder="1" applyAlignment="1"/>
    <xf numFmtId="164" fontId="76" fillId="0" borderId="16" xfId="0" applyNumberFormat="1" applyFont="1" applyBorder="1" applyAlignment="1"/>
    <xf numFmtId="164" fontId="76" fillId="0" borderId="0" xfId="0" applyNumberFormat="1" applyFont="1" applyBorder="1" applyAlignment="1"/>
    <xf numFmtId="164" fontId="76" fillId="0" borderId="10" xfId="0" applyNumberFormat="1" applyFont="1" applyBorder="1" applyAlignment="1"/>
    <xf numFmtId="164" fontId="76" fillId="0" borderId="12" xfId="0" applyNumberFormat="1" applyFont="1" applyBorder="1" applyAlignment="1"/>
    <xf numFmtId="0" fontId="37" fillId="0" borderId="47" xfId="0" applyFont="1" applyBorder="1" applyAlignment="1">
      <alignment horizontal="left" wrapText="1"/>
    </xf>
    <xf numFmtId="164" fontId="37" fillId="0" borderId="42" xfId="0" quotePrefix="1" applyNumberFormat="1" applyFont="1" applyBorder="1" applyAlignment="1">
      <alignment horizontal="right"/>
    </xf>
    <xf numFmtId="164" fontId="37" fillId="0" borderId="151" xfId="0" quotePrefix="1" applyNumberFormat="1" applyFont="1" applyBorder="1" applyAlignment="1">
      <alignment horizontal="right"/>
    </xf>
    <xf numFmtId="164" fontId="38" fillId="0" borderId="33" xfId="0" applyNumberFormat="1" applyFont="1" applyBorder="1" applyAlignment="1">
      <alignment horizontal="right"/>
    </xf>
    <xf numFmtId="164" fontId="38" fillId="0" borderId="41" xfId="0" applyNumberFormat="1" applyFont="1" applyBorder="1" applyAlignment="1">
      <alignment horizontal="right"/>
    </xf>
    <xf numFmtId="164" fontId="38" fillId="0" borderId="32" xfId="0" applyNumberFormat="1" applyFont="1" applyBorder="1" applyAlignment="1">
      <alignment horizontal="right"/>
    </xf>
    <xf numFmtId="164" fontId="38" fillId="0" borderId="8" xfId="0" applyNumberFormat="1" applyFont="1" applyBorder="1" applyAlignment="1">
      <alignment horizontal="right"/>
    </xf>
    <xf numFmtId="164" fontId="75" fillId="0" borderId="33" xfId="0" applyNumberFormat="1" applyFont="1" applyBorder="1" applyAlignment="1">
      <alignment horizontal="right"/>
    </xf>
    <xf numFmtId="164" fontId="75" fillId="0" borderId="41" xfId="0" applyNumberFormat="1" applyFont="1" applyBorder="1" applyAlignment="1">
      <alignment horizontal="right"/>
    </xf>
    <xf numFmtId="164" fontId="75" fillId="0" borderId="32" xfId="0" applyNumberFormat="1" applyFont="1" applyBorder="1" applyAlignment="1">
      <alignment horizontal="right"/>
    </xf>
    <xf numFmtId="164" fontId="75" fillId="0" borderId="8" xfId="0" applyNumberFormat="1" applyFont="1" applyBorder="1" applyAlignment="1">
      <alignment horizontal="right"/>
    </xf>
    <xf numFmtId="164" fontId="76" fillId="0" borderId="33" xfId="0" applyNumberFormat="1" applyFont="1" applyBorder="1" applyAlignment="1">
      <alignment horizontal="right"/>
    </xf>
    <xf numFmtId="164" fontId="76" fillId="0" borderId="41" xfId="0" applyNumberFormat="1" applyFont="1" applyBorder="1" applyAlignment="1">
      <alignment horizontal="right"/>
    </xf>
    <xf numFmtId="164" fontId="76" fillId="0" borderId="32" xfId="0" applyNumberFormat="1" applyFont="1" applyBorder="1" applyAlignment="1">
      <alignment horizontal="right"/>
    </xf>
    <xf numFmtId="164" fontId="76" fillId="0" borderId="8" xfId="0" applyNumberFormat="1" applyFont="1" applyBorder="1" applyAlignment="1">
      <alignment horizontal="right"/>
    </xf>
    <xf numFmtId="3" fontId="35" fillId="0" borderId="28" xfId="0" applyNumberFormat="1" applyFont="1" applyBorder="1" applyAlignment="1">
      <alignment horizontal="centerContinuous"/>
    </xf>
    <xf numFmtId="3" fontId="35" fillId="0" borderId="27" xfId="0" applyNumberFormat="1" applyFont="1" applyBorder="1" applyAlignment="1">
      <alignment horizontal="centerContinuous"/>
    </xf>
    <xf numFmtId="3" fontId="77" fillId="0" borderId="27" xfId="0" applyNumberFormat="1" applyFont="1" applyBorder="1" applyAlignment="1">
      <alignment horizontal="centerContinuous"/>
    </xf>
    <xf numFmtId="3" fontId="78" fillId="0" borderId="27" xfId="0" applyNumberFormat="1" applyFont="1" applyBorder="1" applyAlignment="1">
      <alignment horizontal="centerContinuous"/>
    </xf>
    <xf numFmtId="3" fontId="78" fillId="0" borderId="29" xfId="0" applyNumberFormat="1" applyFont="1" applyBorder="1" applyAlignment="1">
      <alignment horizontal="centerContinuous"/>
    </xf>
    <xf numFmtId="0" fontId="36" fillId="0" borderId="13" xfId="0" applyFont="1" applyBorder="1" applyAlignment="1">
      <alignment horizontal="left"/>
    </xf>
    <xf numFmtId="164" fontId="36" fillId="0" borderId="44" xfId="0" applyNumberFormat="1" applyFont="1" applyBorder="1" applyAlignment="1"/>
    <xf numFmtId="164" fontId="36" fillId="0" borderId="56" xfId="0" applyNumberFormat="1" applyFont="1" applyBorder="1" applyAlignment="1"/>
    <xf numFmtId="164" fontId="40" fillId="0" borderId="16" xfId="0" applyNumberFormat="1" applyFont="1" applyBorder="1" applyAlignment="1"/>
    <xf numFmtId="164" fontId="40" fillId="0" borderId="0" xfId="0" applyNumberFormat="1" applyFont="1" applyBorder="1" applyAlignment="1"/>
    <xf numFmtId="164" fontId="40" fillId="0" borderId="10" xfId="0" applyNumberFormat="1" applyFont="1" applyBorder="1" applyAlignment="1"/>
    <xf numFmtId="164" fontId="40" fillId="0" borderId="12" xfId="0" applyNumberFormat="1" applyFont="1" applyBorder="1" applyAlignment="1"/>
    <xf numFmtId="164" fontId="79" fillId="0" borderId="16" xfId="0" applyNumberFormat="1" applyFont="1" applyBorder="1" applyAlignment="1"/>
    <xf numFmtId="164" fontId="79" fillId="0" borderId="0" xfId="0" applyNumberFormat="1" applyFont="1" applyBorder="1" applyAlignment="1"/>
    <xf numFmtId="164" fontId="79" fillId="0" borderId="10" xfId="0" applyNumberFormat="1" applyFont="1" applyBorder="1" applyAlignment="1"/>
    <xf numFmtId="164" fontId="79" fillId="0" borderId="12" xfId="0" applyNumberFormat="1" applyFont="1" applyBorder="1" applyAlignment="1"/>
    <xf numFmtId="164" fontId="80" fillId="0" borderId="16" xfId="0" applyNumberFormat="1" applyFont="1" applyBorder="1" applyAlignment="1"/>
    <xf numFmtId="164" fontId="80" fillId="0" borderId="0" xfId="0" applyNumberFormat="1" applyFont="1" applyBorder="1" applyAlignment="1"/>
    <xf numFmtId="164" fontId="80" fillId="0" borderId="10" xfId="0" applyNumberFormat="1" applyFont="1" applyBorder="1" applyAlignment="1"/>
    <xf numFmtId="164" fontId="80" fillId="0" borderId="12" xfId="0" applyNumberFormat="1" applyFont="1" applyBorder="1" applyAlignment="1"/>
    <xf numFmtId="169" fontId="36" fillId="0" borderId="44" xfId="0" applyNumberFormat="1" applyFont="1" applyBorder="1" applyAlignment="1"/>
    <xf numFmtId="0" fontId="44" fillId="0" borderId="0" xfId="0" applyFont="1" applyBorder="1"/>
    <xf numFmtId="169" fontId="40" fillId="0" borderId="16" xfId="0" applyNumberFormat="1" applyFont="1" applyBorder="1" applyAlignment="1"/>
    <xf numFmtId="169" fontId="40" fillId="0" borderId="0" xfId="0" applyNumberFormat="1" applyFont="1" applyBorder="1" applyAlignment="1"/>
    <xf numFmtId="169" fontId="40" fillId="0" borderId="10" xfId="0" applyNumberFormat="1" applyFont="1" applyBorder="1" applyAlignment="1"/>
    <xf numFmtId="169" fontId="40" fillId="0" borderId="12" xfId="0" applyNumberFormat="1" applyFont="1" applyBorder="1" applyAlignment="1"/>
    <xf numFmtId="169" fontId="79" fillId="0" borderId="16" xfId="0" applyNumberFormat="1" applyFont="1" applyBorder="1" applyAlignment="1"/>
    <xf numFmtId="169" fontId="79" fillId="0" borderId="0" xfId="0" applyNumberFormat="1" applyFont="1" applyBorder="1" applyAlignment="1"/>
    <xf numFmtId="169" fontId="79" fillId="0" borderId="10" xfId="0" applyNumberFormat="1" applyFont="1" applyBorder="1" applyAlignment="1"/>
    <xf numFmtId="169" fontId="79" fillId="0" borderId="12" xfId="0" applyNumberFormat="1" applyFont="1" applyBorder="1" applyAlignment="1"/>
    <xf numFmtId="169" fontId="80" fillId="0" borderId="16" xfId="0" applyNumberFormat="1" applyFont="1" applyBorder="1" applyAlignment="1"/>
    <xf numFmtId="169" fontId="80" fillId="0" borderId="0" xfId="0" applyNumberFormat="1" applyFont="1" applyBorder="1" applyAlignment="1"/>
    <xf numFmtId="169" fontId="80" fillId="0" borderId="10" xfId="0" applyNumberFormat="1" applyFont="1" applyBorder="1" applyAlignment="1"/>
    <xf numFmtId="169" fontId="80" fillId="0" borderId="12" xfId="0" applyNumberFormat="1" applyFont="1" applyBorder="1" applyAlignment="1"/>
    <xf numFmtId="0" fontId="37" fillId="0" borderId="117" xfId="0" applyFont="1" applyBorder="1" applyAlignment="1">
      <alignment horizontal="left"/>
    </xf>
    <xf numFmtId="164" fontId="37" fillId="0" borderId="116" xfId="0" applyNumberFormat="1" applyFont="1" applyBorder="1" applyAlignment="1"/>
    <xf numFmtId="164" fontId="37" fillId="0" borderId="62" xfId="0" applyNumberFormat="1" applyFont="1" applyBorder="1" applyAlignment="1"/>
    <xf numFmtId="164" fontId="38" fillId="0" borderId="33" xfId="0" applyNumberFormat="1" applyFont="1" applyBorder="1" applyAlignment="1"/>
    <xf numFmtId="164" fontId="38" fillId="0" borderId="41" xfId="0" applyNumberFormat="1" applyFont="1" applyBorder="1" applyAlignment="1"/>
    <xf numFmtId="164" fontId="38" fillId="0" borderId="32" xfId="0" applyNumberFormat="1" applyFont="1" applyBorder="1" applyAlignment="1"/>
    <xf numFmtId="164" fontId="38" fillId="0" borderId="8" xfId="0" applyNumberFormat="1" applyFont="1" applyBorder="1" applyAlignment="1"/>
    <xf numFmtId="164" fontId="75" fillId="0" borderId="33" xfId="0" applyNumberFormat="1" applyFont="1" applyBorder="1" applyAlignment="1"/>
    <xf numFmtId="164" fontId="75" fillId="0" borderId="41" xfId="0" applyNumberFormat="1" applyFont="1" applyBorder="1" applyAlignment="1"/>
    <xf numFmtId="164" fontId="75" fillId="0" borderId="32" xfId="0" applyNumberFormat="1" applyFont="1" applyBorder="1" applyAlignment="1"/>
    <xf numFmtId="164" fontId="75" fillId="0" borderId="8" xfId="0" applyNumberFormat="1" applyFont="1" applyBorder="1" applyAlignment="1"/>
    <xf numFmtId="164" fontId="76" fillId="0" borderId="33" xfId="0" applyNumberFormat="1" applyFont="1" applyBorder="1" applyAlignment="1"/>
    <xf numFmtId="164" fontId="76" fillId="0" borderId="41" xfId="0" applyNumberFormat="1" applyFont="1" applyBorder="1" applyAlignment="1"/>
    <xf numFmtId="164" fontId="76" fillId="0" borderId="32" xfId="0" applyNumberFormat="1" applyFont="1" applyBorder="1" applyAlignment="1"/>
    <xf numFmtId="164" fontId="76" fillId="0" borderId="8" xfId="0" applyNumberFormat="1" applyFont="1" applyBorder="1" applyAlignment="1"/>
    <xf numFmtId="0" fontId="36" fillId="0" borderId="117" xfId="0" applyFont="1" applyBorder="1" applyAlignment="1">
      <alignment horizontal="left"/>
    </xf>
    <xf numFmtId="164" fontId="36" fillId="0" borderId="116" xfId="0" applyNumberFormat="1" applyFont="1" applyBorder="1" applyAlignment="1"/>
    <xf numFmtId="164" fontId="36" fillId="0" borderId="62" xfId="0" applyNumberFormat="1" applyFont="1" applyBorder="1" applyAlignment="1"/>
    <xf numFmtId="0" fontId="36" fillId="0" borderId="121" xfId="0" applyFont="1" applyBorder="1" applyAlignment="1">
      <alignment horizontal="left"/>
    </xf>
    <xf numFmtId="164" fontId="36" fillId="0" borderId="123" xfId="1" applyNumberFormat="1" applyFont="1" applyBorder="1" applyAlignment="1"/>
    <xf numFmtId="164" fontId="36" fillId="0" borderId="55" xfId="1" applyNumberFormat="1" applyFont="1" applyBorder="1" applyAlignment="1"/>
    <xf numFmtId="0" fontId="36" fillId="0" borderId="44" xfId="0" applyFont="1" applyBorder="1" applyAlignment="1">
      <alignment horizontal="center" wrapText="1"/>
    </xf>
    <xf numFmtId="0" fontId="40" fillId="0" borderId="16" xfId="0" applyFont="1" applyBorder="1" applyAlignment="1">
      <alignment horizontal="center" wrapText="1"/>
    </xf>
    <xf numFmtId="0" fontId="40" fillId="0" borderId="10" xfId="0" applyFont="1" applyBorder="1" applyAlignment="1">
      <alignment horizontal="center" wrapText="1"/>
    </xf>
    <xf numFmtId="0" fontId="40" fillId="0" borderId="12" xfId="0" applyFont="1" applyBorder="1" applyAlignment="1">
      <alignment horizontal="center" wrapText="1"/>
    </xf>
    <xf numFmtId="0" fontId="79" fillId="0" borderId="16" xfId="0" applyFont="1" applyBorder="1" applyAlignment="1">
      <alignment horizontal="center" wrapText="1"/>
    </xf>
    <xf numFmtId="0" fontId="79" fillId="0" borderId="0" xfId="0" applyFont="1" applyBorder="1" applyAlignment="1">
      <alignment horizontal="center" wrapText="1"/>
    </xf>
    <xf numFmtId="0" fontId="79" fillId="0" borderId="10" xfId="0" applyFont="1" applyBorder="1" applyAlignment="1">
      <alignment horizontal="center" wrapText="1"/>
    </xf>
    <xf numFmtId="0" fontId="79" fillId="0" borderId="12" xfId="0" applyFont="1" applyBorder="1" applyAlignment="1">
      <alignment horizontal="center" wrapText="1"/>
    </xf>
    <xf numFmtId="0" fontId="80" fillId="0" borderId="16" xfId="0" applyFont="1" applyBorder="1" applyAlignment="1">
      <alignment horizontal="center" wrapText="1"/>
    </xf>
    <xf numFmtId="0" fontId="80" fillId="0" borderId="0" xfId="0" applyFont="1" applyBorder="1" applyAlignment="1">
      <alignment horizontal="center" wrapText="1"/>
    </xf>
    <xf numFmtId="0" fontId="80" fillId="0" borderId="10" xfId="0" applyFont="1" applyBorder="1" applyAlignment="1">
      <alignment horizontal="center" wrapText="1"/>
    </xf>
    <xf numFmtId="0" fontId="80" fillId="0" borderId="12" xfId="0" applyFont="1" applyBorder="1" applyAlignment="1">
      <alignment horizontal="center" wrapText="1"/>
    </xf>
    <xf numFmtId="0" fontId="37" fillId="0" borderId="117" xfId="0" applyFont="1" applyBorder="1" applyAlignment="1">
      <alignment horizontal="left" wrapText="1"/>
    </xf>
    <xf numFmtId="164" fontId="37" fillId="0" borderId="116" xfId="0" quotePrefix="1" applyNumberFormat="1" applyFont="1" applyBorder="1" applyAlignment="1">
      <alignment horizontal="right"/>
    </xf>
    <xf numFmtId="164" fontId="37" fillId="0" borderId="62" xfId="0" quotePrefix="1" applyNumberFormat="1" applyFont="1" applyBorder="1" applyAlignment="1">
      <alignment horizontal="right"/>
    </xf>
    <xf numFmtId="0" fontId="53" fillId="0" borderId="56" xfId="0" applyFont="1" applyBorder="1"/>
    <xf numFmtId="0" fontId="36" fillId="0" borderId="150" xfId="0" applyFont="1" applyBorder="1" applyAlignment="1">
      <alignment horizontal="right" wrapText="1"/>
    </xf>
    <xf numFmtId="164" fontId="32" fillId="0" borderId="68" xfId="1" applyNumberFormat="1" applyFont="1" applyBorder="1" applyAlignment="1">
      <alignment horizontal="center" wrapText="1"/>
    </xf>
    <xf numFmtId="164" fontId="37" fillId="0" borderId="68" xfId="0" applyNumberFormat="1" applyFont="1" applyBorder="1" applyAlignment="1"/>
    <xf numFmtId="164" fontId="37" fillId="0" borderId="161" xfId="0" quotePrefix="1" applyNumberFormat="1" applyFont="1" applyBorder="1" applyAlignment="1">
      <alignment horizontal="right"/>
    </xf>
    <xf numFmtId="164" fontId="36" fillId="0" borderId="68" xfId="0" applyNumberFormat="1" applyFont="1" applyBorder="1" applyAlignment="1"/>
    <xf numFmtId="169" fontId="36" fillId="0" borderId="68" xfId="0" applyNumberFormat="1" applyFont="1" applyBorder="1" applyAlignment="1"/>
    <xf numFmtId="164" fontId="37" fillId="0" borderId="67" xfId="0" applyNumberFormat="1" applyFont="1" applyBorder="1" applyAlignment="1"/>
    <xf numFmtId="164" fontId="36" fillId="0" borderId="67" xfId="0" applyNumberFormat="1" applyFont="1" applyBorder="1" applyAlignment="1"/>
    <xf numFmtId="164" fontId="36" fillId="0" borderId="132" xfId="0" applyNumberFormat="1" applyFont="1" applyBorder="1" applyAlignment="1"/>
    <xf numFmtId="0" fontId="36" fillId="0" borderId="68" xfId="0" applyFont="1" applyBorder="1" applyAlignment="1">
      <alignment horizontal="center" wrapText="1"/>
    </xf>
    <xf numFmtId="164" fontId="37" fillId="0" borderId="67" xfId="0" quotePrefix="1" applyNumberFormat="1" applyFont="1" applyBorder="1" applyAlignment="1">
      <alignment horizontal="right"/>
    </xf>
    <xf numFmtId="0" fontId="37" fillId="0" borderId="47" xfId="0" applyFont="1" applyBorder="1" applyAlignment="1">
      <alignment horizontal="left"/>
    </xf>
    <xf numFmtId="164" fontId="37" fillId="0" borderId="42" xfId="0" applyNumberFormat="1" applyFont="1" applyBorder="1" applyAlignment="1"/>
    <xf numFmtId="164" fontId="37" fillId="0" borderId="151" xfId="0" applyNumberFormat="1" applyFont="1" applyBorder="1" applyAlignment="1"/>
    <xf numFmtId="164" fontId="37" fillId="0" borderId="161" xfId="0" applyNumberFormat="1" applyFont="1" applyBorder="1" applyAlignment="1"/>
    <xf numFmtId="164" fontId="40" fillId="0" borderId="22" xfId="0" applyNumberFormat="1" applyFont="1" applyBorder="1" applyAlignment="1"/>
    <xf numFmtId="164" fontId="40" fillId="0" borderId="26" xfId="0" applyNumberFormat="1" applyFont="1" applyBorder="1" applyAlignment="1"/>
    <xf numFmtId="164" fontId="40" fillId="0" borderId="19" xfId="0" applyNumberFormat="1" applyFont="1" applyBorder="1" applyAlignment="1"/>
    <xf numFmtId="164" fontId="40" fillId="0" borderId="21" xfId="0" applyNumberFormat="1" applyFont="1" applyBorder="1" applyAlignment="1"/>
    <xf numFmtId="164" fontId="79" fillId="0" borderId="22" xfId="0" applyNumberFormat="1" applyFont="1" applyBorder="1" applyAlignment="1"/>
    <xf numFmtId="164" fontId="79" fillId="0" borderId="26" xfId="0" applyNumberFormat="1" applyFont="1" applyBorder="1" applyAlignment="1"/>
    <xf numFmtId="164" fontId="79" fillId="0" borderId="19" xfId="0" applyNumberFormat="1" applyFont="1" applyBorder="1" applyAlignment="1"/>
    <xf numFmtId="164" fontId="79" fillId="0" borderId="21" xfId="0" applyNumberFormat="1" applyFont="1" applyBorder="1" applyAlignment="1"/>
    <xf numFmtId="164" fontId="80" fillId="0" borderId="22" xfId="0" applyNumberFormat="1" applyFont="1" applyBorder="1" applyAlignment="1"/>
    <xf numFmtId="164" fontId="80" fillId="0" borderId="26" xfId="0" applyNumberFormat="1" applyFont="1" applyBorder="1" applyAlignment="1"/>
    <xf numFmtId="164" fontId="80" fillId="0" borderId="19" xfId="0" applyNumberFormat="1" applyFont="1" applyBorder="1" applyAlignment="1"/>
    <xf numFmtId="164" fontId="80" fillId="0" borderId="21" xfId="0" applyNumberFormat="1" applyFont="1" applyBorder="1" applyAlignment="1"/>
    <xf numFmtId="0" fontId="36" fillId="0" borderId="157" xfId="0" applyFont="1" applyBorder="1" applyAlignment="1">
      <alignment horizontal="left"/>
    </xf>
    <xf numFmtId="164" fontId="36" fillId="0" borderId="116" xfId="1" applyNumberFormat="1" applyFont="1" applyBorder="1" applyAlignment="1"/>
    <xf numFmtId="164" fontId="36" fillId="0" borderId="62" xfId="1" applyNumberFormat="1" applyFont="1" applyBorder="1" applyAlignment="1"/>
    <xf numFmtId="0" fontId="36" fillId="0" borderId="151" xfId="0" applyFont="1" applyBorder="1" applyAlignment="1">
      <alignment horizontal="right" wrapText="1"/>
    </xf>
    <xf numFmtId="164" fontId="36" fillId="0" borderId="55" xfId="0" applyNumberFormat="1" applyFont="1" applyBorder="1" applyAlignment="1"/>
    <xf numFmtId="164" fontId="36" fillId="0" borderId="132" xfId="1" applyNumberFormat="1" applyFont="1" applyBorder="1" applyAlignment="1"/>
    <xf numFmtId="164" fontId="36" fillId="0" borderId="67" xfId="1" applyNumberFormat="1" applyFont="1" applyBorder="1" applyAlignment="1"/>
    <xf numFmtId="0" fontId="36" fillId="0" borderId="0" xfId="0" applyFont="1"/>
    <xf numFmtId="0" fontId="37" fillId="0" borderId="0" xfId="0" applyFont="1" applyBorder="1" applyAlignment="1">
      <alignment horizontal="left"/>
    </xf>
    <xf numFmtId="0" fontId="36" fillId="0" borderId="60" xfId="0" applyFont="1" applyBorder="1" applyAlignment="1"/>
    <xf numFmtId="167" fontId="37" fillId="0" borderId="0" xfId="0" applyNumberFormat="1" applyFont="1" applyBorder="1" applyAlignment="1">
      <alignment horizontal="right"/>
    </xf>
    <xf numFmtId="167" fontId="37" fillId="0" borderId="53" xfId="0" applyNumberFormat="1" applyFont="1" applyBorder="1" applyAlignment="1">
      <alignment horizontal="right"/>
    </xf>
    <xf numFmtId="167" fontId="37" fillId="0" borderId="56" xfId="0" applyNumberFormat="1" applyFont="1" applyBorder="1" applyAlignment="1">
      <alignment horizontal="right"/>
    </xf>
    <xf numFmtId="167" fontId="37" fillId="0" borderId="62" xfId="0" applyNumberFormat="1" applyFont="1" applyBorder="1" applyAlignment="1">
      <alignment horizontal="right"/>
    </xf>
    <xf numFmtId="3" fontId="37" fillId="0" borderId="56" xfId="0" applyNumberFormat="1" applyFont="1" applyBorder="1" applyAlignment="1">
      <alignment horizontal="right"/>
    </xf>
    <xf numFmtId="3" fontId="37" fillId="0" borderId="62" xfId="0" applyNumberFormat="1" applyFont="1" applyBorder="1" applyAlignment="1">
      <alignment horizontal="right"/>
    </xf>
    <xf numFmtId="167" fontId="37" fillId="2" borderId="56" xfId="0" applyNumberFormat="1" applyFont="1" applyFill="1" applyBorder="1" applyAlignment="1">
      <alignment horizontal="right"/>
    </xf>
    <xf numFmtId="167" fontId="37" fillId="2" borderId="0" xfId="0" applyNumberFormat="1" applyFont="1" applyFill="1" applyBorder="1" applyAlignment="1">
      <alignment horizontal="right"/>
    </xf>
    <xf numFmtId="3" fontId="37" fillId="2" borderId="56" xfId="0" applyNumberFormat="1" applyFont="1" applyFill="1" applyBorder="1" applyAlignment="1">
      <alignment horizontal="right"/>
    </xf>
    <xf numFmtId="0" fontId="65" fillId="0" borderId="0" xfId="0" applyFont="1"/>
    <xf numFmtId="0" fontId="23" fillId="0" borderId="0" xfId="0" applyFont="1" applyAlignment="1">
      <alignment horizontal="left"/>
    </xf>
    <xf numFmtId="4" fontId="37" fillId="0" borderId="53" xfId="0" applyNumberFormat="1" applyFont="1" applyBorder="1" applyAlignment="1">
      <alignment horizontal="right"/>
    </xf>
    <xf numFmtId="4" fontId="37" fillId="0" borderId="62" xfId="0" applyNumberFormat="1" applyFont="1" applyBorder="1" applyAlignment="1">
      <alignment horizontal="right"/>
    </xf>
    <xf numFmtId="4" fontId="37" fillId="2" borderId="56" xfId="0" applyNumberFormat="1" applyFont="1" applyFill="1" applyBorder="1" applyAlignment="1">
      <alignment horizontal="right"/>
    </xf>
    <xf numFmtId="4" fontId="37" fillId="2" borderId="0" xfId="0" applyNumberFormat="1" applyFont="1" applyFill="1" applyBorder="1" applyAlignment="1">
      <alignment horizontal="right"/>
    </xf>
    <xf numFmtId="0" fontId="14" fillId="0" borderId="59" xfId="0" applyNumberFormat="1" applyFont="1" applyBorder="1"/>
    <xf numFmtId="3" fontId="36" fillId="0" borderId="53" xfId="0" applyNumberFormat="1" applyFont="1" applyBorder="1" applyAlignment="1">
      <alignment horizontal="centerContinuous"/>
    </xf>
    <xf numFmtId="0" fontId="36" fillId="0" borderId="58" xfId="0" applyFont="1" applyBorder="1" applyAlignment="1">
      <alignment horizontal="left" wrapText="1"/>
    </xf>
    <xf numFmtId="0" fontId="36" fillId="0" borderId="62" xfId="0" applyFont="1" applyBorder="1" applyAlignment="1"/>
    <xf numFmtId="3" fontId="36" fillId="0" borderId="62" xfId="0" applyNumberFormat="1" applyFont="1" applyBorder="1" applyAlignment="1">
      <alignment horizontal="centerContinuous"/>
    </xf>
    <xf numFmtId="0" fontId="36" fillId="0" borderId="60" xfId="0" applyNumberFormat="1" applyFont="1" applyBorder="1" applyAlignment="1">
      <alignment horizontal="centerContinuous"/>
    </xf>
    <xf numFmtId="0" fontId="36" fillId="0" borderId="62" xfId="0" applyNumberFormat="1" applyFont="1" applyBorder="1" applyAlignment="1">
      <alignment horizontal="center"/>
    </xf>
    <xf numFmtId="0" fontId="36" fillId="0" borderId="56" xfId="0" applyNumberFormat="1" applyFont="1" applyBorder="1" applyAlignment="1"/>
    <xf numFmtId="0" fontId="36" fillId="0" borderId="65" xfId="0" applyFont="1" applyBorder="1" applyAlignment="1">
      <alignment horizontal="center" wrapText="1"/>
    </xf>
    <xf numFmtId="174" fontId="36" fillId="0" borderId="56" xfId="0" applyNumberFormat="1" applyFont="1" applyFill="1" applyBorder="1" applyAlignment="1"/>
    <xf numFmtId="174" fontId="36" fillId="0" borderId="0" xfId="0" applyNumberFormat="1" applyFont="1" applyFill="1" applyBorder="1" applyAlignment="1"/>
    <xf numFmtId="0" fontId="37" fillId="0" borderId="0" xfId="0" applyFont="1" applyBorder="1" applyAlignment="1"/>
    <xf numFmtId="3" fontId="36" fillId="0" borderId="56" xfId="0" applyNumberFormat="1" applyFont="1" applyBorder="1" applyAlignment="1">
      <alignment horizontal="right"/>
    </xf>
    <xf numFmtId="172" fontId="36" fillId="0" borderId="56" xfId="0" applyNumberFormat="1" applyFont="1" applyFill="1" applyBorder="1" applyAlignment="1"/>
    <xf numFmtId="172" fontId="36" fillId="0" borderId="0" xfId="0" applyNumberFormat="1" applyFont="1" applyFill="1" applyBorder="1" applyAlignment="1"/>
    <xf numFmtId="172" fontId="36" fillId="0" borderId="164" xfId="0" applyNumberFormat="1" applyFont="1" applyFill="1" applyBorder="1" applyAlignment="1"/>
    <xf numFmtId="167" fontId="37" fillId="0" borderId="164" xfId="0" applyNumberFormat="1" applyFont="1" applyBorder="1" applyAlignment="1">
      <alignment horizontal="right"/>
    </xf>
    <xf numFmtId="4" fontId="37" fillId="0" borderId="56" xfId="0" applyNumberFormat="1" applyFont="1" applyBorder="1" applyAlignment="1">
      <alignment horizontal="right"/>
    </xf>
    <xf numFmtId="4" fontId="37" fillId="0" borderId="0" xfId="0" applyNumberFormat="1" applyFont="1" applyBorder="1" applyAlignment="1">
      <alignment horizontal="right"/>
    </xf>
    <xf numFmtId="0" fontId="37" fillId="0" borderId="56" xfId="0" applyNumberFormat="1" applyFont="1" applyBorder="1" applyAlignment="1">
      <alignment horizontal="right"/>
    </xf>
    <xf numFmtId="3" fontId="36" fillId="0" borderId="55" xfId="0" applyNumberFormat="1" applyFont="1" applyBorder="1" applyAlignment="1">
      <alignment horizontal="center"/>
    </xf>
    <xf numFmtId="3" fontId="36" fillId="0" borderId="132" xfId="0" applyNumberFormat="1" applyFont="1" applyBorder="1" applyAlignment="1">
      <alignment horizontal="center"/>
    </xf>
    <xf numFmtId="0" fontId="36" fillId="0" borderId="58" xfId="0" applyFont="1" applyBorder="1" applyAlignment="1">
      <alignment horizontal="right" wrapText="1"/>
    </xf>
    <xf numFmtId="0" fontId="36" fillId="0" borderId="167" xfId="0" applyFont="1" applyBorder="1" applyAlignment="1">
      <alignment horizontal="right" wrapText="1"/>
    </xf>
    <xf numFmtId="0" fontId="36" fillId="0" borderId="55" xfId="0" applyNumberFormat="1" applyFont="1" applyBorder="1" applyAlignment="1">
      <alignment horizontal="right" wrapText="1"/>
    </xf>
    <xf numFmtId="168" fontId="37" fillId="0" borderId="56" xfId="0" applyNumberFormat="1" applyFont="1" applyBorder="1" applyAlignment="1">
      <alignment horizontal="left"/>
    </xf>
    <xf numFmtId="168" fontId="37" fillId="0" borderId="0" xfId="0" applyNumberFormat="1" applyFont="1" applyBorder="1" applyAlignment="1">
      <alignment horizontal="left"/>
    </xf>
    <xf numFmtId="0" fontId="38" fillId="0" borderId="0" xfId="0" applyFont="1" applyFill="1" applyBorder="1" applyAlignment="1">
      <alignment horizontal="left" indent="1"/>
    </xf>
    <xf numFmtId="3" fontId="38" fillId="0" borderId="56" xfId="0" applyNumberFormat="1" applyFont="1" applyFill="1" applyBorder="1" applyAlignment="1">
      <alignment horizontal="right"/>
    </xf>
    <xf numFmtId="167" fontId="38" fillId="0" borderId="56" xfId="0" applyNumberFormat="1" applyFont="1" applyFill="1" applyBorder="1" applyAlignment="1">
      <alignment horizontal="right"/>
    </xf>
    <xf numFmtId="167" fontId="38" fillId="0" borderId="0" xfId="0" applyNumberFormat="1" applyFont="1" applyFill="1" applyBorder="1" applyAlignment="1">
      <alignment horizontal="right"/>
    </xf>
    <xf numFmtId="167" fontId="38" fillId="0" borderId="164" xfId="0" applyNumberFormat="1" applyFont="1" applyFill="1" applyBorder="1" applyAlignment="1">
      <alignment horizontal="right"/>
    </xf>
    <xf numFmtId="4" fontId="38" fillId="0" borderId="56" xfId="0" applyNumberFormat="1" applyFont="1" applyFill="1" applyBorder="1" applyAlignment="1">
      <alignment horizontal="right"/>
    </xf>
    <xf numFmtId="168" fontId="38" fillId="0" borderId="0" xfId="0" applyNumberFormat="1" applyFont="1" applyFill="1" applyBorder="1" applyAlignment="1">
      <alignment horizontal="left"/>
    </xf>
    <xf numFmtId="4" fontId="38" fillId="0" borderId="0" xfId="0" applyNumberFormat="1" applyFont="1" applyFill="1" applyBorder="1" applyAlignment="1">
      <alignment horizontal="right"/>
    </xf>
    <xf numFmtId="0" fontId="38" fillId="0" borderId="56" xfId="0" applyNumberFormat="1" applyFont="1" applyFill="1" applyBorder="1" applyAlignment="1">
      <alignment horizontal="right"/>
    </xf>
    <xf numFmtId="0" fontId="37" fillId="0" borderId="53" xfId="0" applyFont="1" applyBorder="1" applyAlignment="1">
      <alignment horizontal="left" indent="1"/>
    </xf>
    <xf numFmtId="167" fontId="37" fillId="0" borderId="65" xfId="0" applyNumberFormat="1" applyFont="1" applyBorder="1" applyAlignment="1">
      <alignment horizontal="right"/>
    </xf>
    <xf numFmtId="0" fontId="37" fillId="0" borderId="62" xfId="0" applyNumberFormat="1" applyFont="1" applyBorder="1" applyAlignment="1">
      <alignment horizontal="right"/>
    </xf>
    <xf numFmtId="0" fontId="37" fillId="2" borderId="0" xfId="0" applyFont="1" applyFill="1" applyBorder="1" applyAlignment="1"/>
    <xf numFmtId="167" fontId="37" fillId="2" borderId="164" xfId="0" applyNumberFormat="1" applyFont="1" applyFill="1" applyBorder="1" applyAlignment="1">
      <alignment horizontal="right"/>
    </xf>
    <xf numFmtId="0" fontId="37" fillId="2" borderId="56" xfId="0" applyNumberFormat="1" applyFont="1" applyFill="1" applyBorder="1" applyAlignment="1">
      <alignment horizontal="right"/>
    </xf>
    <xf numFmtId="0" fontId="37" fillId="2" borderId="58" xfId="0" applyFont="1" applyFill="1" applyBorder="1" applyAlignment="1"/>
    <xf numFmtId="3" fontId="37" fillId="2" borderId="55" xfId="0" applyNumberFormat="1" applyFont="1" applyFill="1" applyBorder="1" applyAlignment="1">
      <alignment horizontal="right"/>
    </xf>
    <xf numFmtId="167" fontId="37" fillId="2" borderId="55" xfId="0" applyNumberFormat="1" applyFont="1" applyFill="1" applyBorder="1" applyAlignment="1">
      <alignment horizontal="right"/>
    </xf>
    <xf numFmtId="167" fontId="37" fillId="2" borderId="58" xfId="0" applyNumberFormat="1" applyFont="1" applyFill="1" applyBorder="1" applyAlignment="1">
      <alignment horizontal="right"/>
    </xf>
    <xf numFmtId="167" fontId="37" fillId="2" borderId="167" xfId="0" applyNumberFormat="1" applyFont="1" applyFill="1" applyBorder="1" applyAlignment="1">
      <alignment horizontal="right"/>
    </xf>
    <xf numFmtId="4" fontId="37" fillId="2" borderId="55" xfId="0" applyNumberFormat="1" applyFont="1" applyFill="1" applyBorder="1" applyAlignment="1">
      <alignment horizontal="right"/>
    </xf>
    <xf numFmtId="4" fontId="37" fillId="2" borderId="58" xfId="0" applyNumberFormat="1" applyFont="1" applyFill="1" applyBorder="1" applyAlignment="1">
      <alignment horizontal="right"/>
    </xf>
    <xf numFmtId="0" fontId="37" fillId="2" borderId="55" xfId="0" applyNumberFormat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 indent="1"/>
    </xf>
    <xf numFmtId="3" fontId="38" fillId="2" borderId="56" xfId="0" applyNumberFormat="1" applyFont="1" applyFill="1" applyBorder="1" applyAlignment="1">
      <alignment horizontal="right"/>
    </xf>
    <xf numFmtId="167" fontId="38" fillId="2" borderId="56" xfId="0" applyNumberFormat="1" applyFont="1" applyFill="1" applyBorder="1" applyAlignment="1">
      <alignment horizontal="right"/>
    </xf>
    <xf numFmtId="167" fontId="38" fillId="2" borderId="0" xfId="0" applyNumberFormat="1" applyFont="1" applyFill="1" applyBorder="1" applyAlignment="1">
      <alignment horizontal="right"/>
    </xf>
    <xf numFmtId="167" fontId="38" fillId="2" borderId="164" xfId="0" applyNumberFormat="1" applyFont="1" applyFill="1" applyBorder="1" applyAlignment="1">
      <alignment horizontal="right"/>
    </xf>
    <xf numFmtId="4" fontId="38" fillId="2" borderId="56" xfId="0" applyNumberFormat="1" applyFont="1" applyFill="1" applyBorder="1" applyAlignment="1">
      <alignment horizontal="right"/>
    </xf>
    <xf numFmtId="168" fontId="38" fillId="2" borderId="0" xfId="0" applyNumberFormat="1" applyFont="1" applyFill="1" applyBorder="1" applyAlignment="1">
      <alignment horizontal="left"/>
    </xf>
    <xf numFmtId="4" fontId="38" fillId="2" borderId="0" xfId="0" applyNumberFormat="1" applyFont="1" applyFill="1" applyBorder="1" applyAlignment="1">
      <alignment horizontal="right"/>
    </xf>
    <xf numFmtId="0" fontId="38" fillId="2" borderId="56" xfId="0" applyNumberFormat="1" applyFont="1" applyFill="1" applyBorder="1" applyAlignment="1">
      <alignment horizontal="right"/>
    </xf>
    <xf numFmtId="0" fontId="35" fillId="0" borderId="0" xfId="0" applyFont="1" applyBorder="1" applyAlignment="1">
      <alignment horizontal="center"/>
    </xf>
    <xf numFmtId="0" fontId="27" fillId="0" borderId="0" xfId="0" applyFont="1" applyBorder="1" applyAlignment="1">
      <alignment wrapText="1"/>
    </xf>
    <xf numFmtId="164" fontId="27" fillId="0" borderId="56" xfId="1" applyNumberFormat="1" applyFont="1" applyBorder="1" applyAlignment="1"/>
    <xf numFmtId="0" fontId="35" fillId="0" borderId="53" xfId="0" applyFont="1" applyBorder="1"/>
    <xf numFmtId="164" fontId="35" fillId="0" borderId="62" xfId="1" applyNumberFormat="1" applyFont="1" applyBorder="1" applyAlignment="1"/>
    <xf numFmtId="164" fontId="35" fillId="0" borderId="53" xfId="0" applyNumberFormat="1" applyFont="1" applyBorder="1" applyAlignment="1"/>
    <xf numFmtId="0" fontId="53" fillId="0" borderId="62" xfId="0" applyFont="1" applyBorder="1"/>
    <xf numFmtId="0" fontId="53" fillId="0" borderId="53" xfId="0" applyFont="1" applyBorder="1"/>
    <xf numFmtId="0" fontId="36" fillId="0" borderId="61" xfId="0" applyFont="1" applyBorder="1" applyAlignment="1">
      <alignment horizontal="centerContinuous"/>
    </xf>
    <xf numFmtId="172" fontId="0" fillId="0" borderId="0" xfId="0" applyNumberFormat="1"/>
    <xf numFmtId="172" fontId="37" fillId="0" borderId="56" xfId="0" applyNumberFormat="1" applyFont="1" applyBorder="1"/>
    <xf numFmtId="172" fontId="37" fillId="0" borderId="0" xfId="0" applyNumberFormat="1" applyFont="1" applyBorder="1"/>
    <xf numFmtId="174" fontId="36" fillId="0" borderId="55" xfId="0" applyNumberFormat="1" applyFont="1" applyBorder="1" applyAlignment="1"/>
    <xf numFmtId="174" fontId="36" fillId="0" borderId="58" xfId="0" applyNumberFormat="1" applyFont="1" applyBorder="1" applyAlignment="1"/>
    <xf numFmtId="174" fontId="43" fillId="0" borderId="56" xfId="0" applyNumberFormat="1" applyFont="1" applyBorder="1"/>
    <xf numFmtId="174" fontId="43" fillId="0" borderId="0" xfId="0" applyNumberFormat="1" applyFont="1" applyBorder="1"/>
    <xf numFmtId="0" fontId="36" fillId="0" borderId="56" xfId="0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34" fillId="0" borderId="0" xfId="0" applyFont="1" applyAlignment="1">
      <alignment horizontal="left"/>
    </xf>
    <xf numFmtId="0" fontId="23" fillId="0" borderId="0" xfId="0" applyFont="1" applyAlignment="1"/>
    <xf numFmtId="166" fontId="36" fillId="0" borderId="63" xfId="0" applyNumberFormat="1" applyFont="1" applyBorder="1" applyAlignment="1"/>
    <xf numFmtId="165" fontId="36" fillId="0" borderId="63" xfId="0" applyNumberFormat="1" applyFont="1" applyBorder="1" applyAlignment="1">
      <alignment horizontal="right"/>
    </xf>
    <xf numFmtId="0" fontId="44" fillId="0" borderId="63" xfId="0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4" fillId="0" borderId="53" xfId="0" applyFont="1" applyBorder="1" applyAlignment="1">
      <alignment horizontal="left"/>
    </xf>
    <xf numFmtId="167" fontId="36" fillId="0" borderId="0" xfId="0" applyNumberFormat="1" applyFont="1" applyBorder="1" applyAlignment="1"/>
    <xf numFmtId="166" fontId="36" fillId="0" borderId="0" xfId="0" applyNumberFormat="1" applyFont="1" applyBorder="1" applyAlignment="1">
      <alignment horizontal="left"/>
    </xf>
    <xf numFmtId="0" fontId="83" fillId="0" borderId="0" xfId="2" applyAlignment="1" applyProtection="1"/>
    <xf numFmtId="0" fontId="34" fillId="0" borderId="59" xfId="0" applyFont="1" applyBorder="1" applyAlignment="1">
      <alignment horizontal="left"/>
    </xf>
    <xf numFmtId="3" fontId="36" fillId="0" borderId="61" xfId="0" applyNumberFormat="1" applyFont="1" applyBorder="1" applyAlignment="1">
      <alignment horizontal="center"/>
    </xf>
    <xf numFmtId="3" fontId="36" fillId="0" borderId="63" xfId="0" applyNumberFormat="1" applyFont="1" applyBorder="1" applyAlignment="1">
      <alignment horizontal="center"/>
    </xf>
    <xf numFmtId="3" fontId="36" fillId="0" borderId="64" xfId="0" applyNumberFormat="1" applyFont="1" applyBorder="1" applyAlignment="1">
      <alignment horizontal="center"/>
    </xf>
    <xf numFmtId="0" fontId="39" fillId="0" borderId="57" xfId="0" applyFont="1" applyBorder="1" applyAlignment="1">
      <alignment horizontal="left"/>
    </xf>
    <xf numFmtId="0" fontId="34" fillId="0" borderId="59" xfId="0" applyFont="1" applyBorder="1" applyAlignment="1">
      <alignment horizontal="left" wrapText="1"/>
    </xf>
    <xf numFmtId="3" fontId="44" fillId="0" borderId="61" xfId="0" applyNumberFormat="1" applyFont="1" applyBorder="1" applyAlignment="1">
      <alignment horizontal="center"/>
    </xf>
    <xf numFmtId="3" fontId="44" fillId="0" borderId="63" xfId="0" applyNumberFormat="1" applyFont="1" applyBorder="1" applyAlignment="1">
      <alignment horizontal="center"/>
    </xf>
    <xf numFmtId="3" fontId="44" fillId="0" borderId="64" xfId="0" applyNumberFormat="1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34" fillId="0" borderId="59" xfId="0" applyFont="1" applyBorder="1" applyAlignment="1">
      <alignment wrapText="1"/>
    </xf>
    <xf numFmtId="0" fontId="34" fillId="0" borderId="59" xfId="0" applyFont="1" applyBorder="1" applyAlignment="1"/>
    <xf numFmtId="0" fontId="44" fillId="0" borderId="69" xfId="0" applyFont="1" applyBorder="1" applyAlignment="1">
      <alignment horizontal="center"/>
    </xf>
    <xf numFmtId="0" fontId="44" fillId="0" borderId="70" xfId="0" applyFont="1" applyBorder="1" applyAlignment="1">
      <alignment horizontal="center"/>
    </xf>
    <xf numFmtId="0" fontId="44" fillId="0" borderId="98" xfId="0" applyFont="1" applyBorder="1" applyAlignment="1">
      <alignment horizontal="center"/>
    </xf>
    <xf numFmtId="0" fontId="44" fillId="0" borderId="86" xfId="0" applyFont="1" applyBorder="1" applyAlignment="1">
      <alignment horizontal="center"/>
    </xf>
    <xf numFmtId="0" fontId="44" fillId="0" borderId="88" xfId="0" applyFont="1" applyBorder="1" applyAlignment="1">
      <alignment horizontal="center"/>
    </xf>
    <xf numFmtId="0" fontId="44" fillId="0" borderId="71" xfId="0" applyFont="1" applyBorder="1" applyAlignment="1">
      <alignment horizontal="center"/>
    </xf>
    <xf numFmtId="0" fontId="44" fillId="0" borderId="87" xfId="0" applyFont="1" applyBorder="1" applyAlignment="1">
      <alignment horizontal="center"/>
    </xf>
    <xf numFmtId="0" fontId="2" fillId="0" borderId="59" xfId="0" applyFont="1" applyBorder="1" applyAlignment="1">
      <alignment horizontal="left" wrapText="1"/>
    </xf>
    <xf numFmtId="0" fontId="39" fillId="0" borderId="0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/>
    </xf>
    <xf numFmtId="3" fontId="36" fillId="0" borderId="61" xfId="0" applyNumberFormat="1" applyFont="1" applyBorder="1" applyAlignment="1">
      <alignment horizontal="center" wrapText="1"/>
    </xf>
    <xf numFmtId="0" fontId="6" fillId="0" borderId="59" xfId="0" applyFont="1" applyBorder="1" applyAlignment="1">
      <alignment wrapText="1"/>
    </xf>
    <xf numFmtId="0" fontId="56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41" fillId="0" borderId="59" xfId="0" applyFont="1" applyBorder="1" applyAlignment="1">
      <alignment horizontal="left"/>
    </xf>
    <xf numFmtId="0" fontId="83" fillId="0" borderId="0" xfId="2" applyAlignment="1" applyProtection="1">
      <alignment horizontal="left"/>
    </xf>
    <xf numFmtId="0" fontId="83" fillId="0" borderId="0" xfId="2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eorges/Local%20Settings/Temporary%20Internet%20Files/Content.Outlook/8CQ8DBCE/TNY%20tables%20pack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R"/>
      <sheetName val="T3R"/>
      <sheetName val="T9R"/>
      <sheetName val="A1"/>
      <sheetName val="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M9">
            <v>542.93125884288077</v>
          </cell>
        </row>
        <row r="21">
          <cell r="M21">
            <v>542.93125884288077</v>
          </cell>
        </row>
        <row r="30">
          <cell r="M30">
            <v>4071.2489847711236</v>
          </cell>
        </row>
        <row r="40">
          <cell r="M40">
            <v>1896.0834043125642</v>
          </cell>
        </row>
      </sheetData>
      <sheetData sheetId="8"/>
      <sheetData sheetId="9"/>
      <sheetData sheetId="10">
        <row r="10">
          <cell r="B10">
            <v>1088.8709758646139</v>
          </cell>
          <cell r="G10">
            <v>0</v>
          </cell>
        </row>
        <row r="11">
          <cell r="B11">
            <v>32824.081186157731</v>
          </cell>
        </row>
        <row r="13">
          <cell r="B13">
            <v>31721.574788346483</v>
          </cell>
        </row>
        <row r="21">
          <cell r="B21">
            <v>813.89319166594498</v>
          </cell>
          <cell r="G21">
            <v>2805.6641305706762</v>
          </cell>
        </row>
        <row r="22">
          <cell r="B22">
            <v>19653.112767119685</v>
          </cell>
        </row>
        <row r="24">
          <cell r="B24">
            <v>19511.136086836876</v>
          </cell>
        </row>
        <row r="39">
          <cell r="G39">
            <v>1148.5102210810969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bo.nyc.ny.us/iboreports/tnydec201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workbookViewId="0">
      <selection activeCell="A17" sqref="A17:U17"/>
    </sheetView>
  </sheetViews>
  <sheetFormatPr defaultRowHeight="15"/>
  <sheetData>
    <row r="1" spans="1:10">
      <c r="A1" t="s">
        <v>306</v>
      </c>
    </row>
    <row r="2" spans="1:10">
      <c r="A2" t="s">
        <v>305</v>
      </c>
    </row>
    <row r="4" spans="1:10">
      <c r="A4" s="1725" t="s">
        <v>291</v>
      </c>
      <c r="B4" s="1725"/>
      <c r="C4" s="1725"/>
      <c r="D4" s="1725"/>
      <c r="E4" s="1725"/>
      <c r="F4" s="1725"/>
      <c r="G4" s="1725"/>
      <c r="H4" s="1725"/>
    </row>
    <row r="5" spans="1:10">
      <c r="A5" s="1724" t="s">
        <v>292</v>
      </c>
      <c r="B5" s="1724"/>
      <c r="C5" s="1724"/>
      <c r="D5" s="1724"/>
      <c r="E5" s="1724"/>
      <c r="F5" s="1724"/>
      <c r="G5" s="1724"/>
      <c r="H5" s="1724"/>
    </row>
    <row r="6" spans="1:10">
      <c r="A6" s="1724" t="s">
        <v>293</v>
      </c>
      <c r="B6" s="1724"/>
      <c r="C6" s="1724"/>
      <c r="D6" s="1724"/>
      <c r="E6" s="1724"/>
      <c r="F6" s="1724"/>
      <c r="G6" s="1724"/>
      <c r="H6" s="1724"/>
      <c r="I6" s="1724"/>
    </row>
    <row r="7" spans="1:10">
      <c r="A7" s="1696" t="s">
        <v>294</v>
      </c>
    </row>
    <row r="8" spans="1:10">
      <c r="A8" s="1724" t="s">
        <v>295</v>
      </c>
      <c r="B8" s="1724"/>
      <c r="C8" s="1724"/>
      <c r="D8" s="1724"/>
      <c r="E8" s="1724"/>
      <c r="F8" s="1724"/>
      <c r="G8" s="1724"/>
      <c r="H8" s="1724"/>
    </row>
    <row r="9" spans="1:10">
      <c r="A9" s="1724" t="s">
        <v>307</v>
      </c>
      <c r="B9" s="1724"/>
      <c r="C9" s="1724"/>
      <c r="D9" s="1724"/>
      <c r="E9" s="1724"/>
      <c r="F9" s="1724"/>
      <c r="G9" s="1724"/>
      <c r="H9" s="1724"/>
    </row>
    <row r="10" spans="1:10">
      <c r="A10" s="1724" t="s">
        <v>309</v>
      </c>
      <c r="B10" s="1724"/>
      <c r="C10" s="1724"/>
      <c r="D10" s="1724"/>
      <c r="E10" s="1724"/>
      <c r="F10" s="1724"/>
      <c r="G10" s="1724"/>
      <c r="H10" s="1724"/>
    </row>
    <row r="11" spans="1:10">
      <c r="A11" s="1724" t="s">
        <v>296</v>
      </c>
      <c r="B11" s="1724"/>
      <c r="C11" s="1724"/>
      <c r="D11" s="1724"/>
      <c r="E11" s="1724"/>
      <c r="F11" s="1724"/>
      <c r="G11" s="1724"/>
      <c r="H11" s="1724"/>
      <c r="I11" s="1724"/>
    </row>
    <row r="12" spans="1:10">
      <c r="A12" s="1724" t="s">
        <v>297</v>
      </c>
      <c r="B12" s="1724"/>
      <c r="C12" s="1724"/>
      <c r="D12" s="1724"/>
      <c r="E12" s="1724"/>
      <c r="F12" s="1724"/>
      <c r="G12" s="1724"/>
      <c r="H12" s="1724"/>
      <c r="I12" s="1724"/>
      <c r="J12" s="1724"/>
    </row>
    <row r="13" spans="1:10">
      <c r="A13" s="1724" t="s">
        <v>299</v>
      </c>
      <c r="B13" s="1724"/>
      <c r="C13" s="1724"/>
      <c r="D13" s="1724"/>
      <c r="E13" s="1724"/>
      <c r="F13" s="1724"/>
      <c r="G13" s="1724"/>
      <c r="H13" s="1724"/>
      <c r="I13" s="1724"/>
    </row>
    <row r="14" spans="1:10">
      <c r="A14" s="1724" t="s">
        <v>300</v>
      </c>
      <c r="B14" s="1724"/>
      <c r="C14" s="1724"/>
      <c r="D14" s="1724"/>
      <c r="E14" s="1724"/>
      <c r="F14" s="1724"/>
    </row>
    <row r="15" spans="1:10">
      <c r="A15" s="1724" t="s">
        <v>301</v>
      </c>
      <c r="B15" s="1724"/>
      <c r="C15" s="1724"/>
      <c r="D15" s="1724"/>
      <c r="E15" s="1724"/>
      <c r="F15" s="1724"/>
      <c r="G15" s="1724"/>
      <c r="H15" s="1724"/>
      <c r="I15" s="1724"/>
      <c r="J15" s="1724"/>
    </row>
    <row r="16" spans="1:10">
      <c r="A16" s="1724" t="s">
        <v>302</v>
      </c>
      <c r="B16" s="1724"/>
      <c r="C16" s="1724"/>
      <c r="D16" s="1724"/>
      <c r="E16" s="1724"/>
      <c r="F16" s="1724"/>
      <c r="G16" s="1724"/>
      <c r="H16" s="1724"/>
      <c r="I16" s="1724"/>
    </row>
    <row r="17" spans="1:21">
      <c r="A17" s="1724" t="s">
        <v>303</v>
      </c>
      <c r="B17" s="1724"/>
      <c r="C17" s="1724"/>
      <c r="D17" s="1724"/>
      <c r="E17" s="1724"/>
      <c r="F17" s="1724"/>
      <c r="G17" s="1724"/>
      <c r="H17" s="1724"/>
      <c r="I17" s="1724"/>
      <c r="J17" s="1724"/>
      <c r="K17" s="1724"/>
      <c r="L17" s="1724"/>
      <c r="M17" s="1724"/>
      <c r="N17" s="1724"/>
      <c r="O17" s="1724"/>
      <c r="P17" s="1724"/>
      <c r="Q17" s="1724"/>
      <c r="R17" s="1724"/>
      <c r="S17" s="1724"/>
      <c r="T17" s="1724"/>
      <c r="U17" s="1724"/>
    </row>
    <row r="19" spans="1:21">
      <c r="A19" s="1696" t="s">
        <v>304</v>
      </c>
    </row>
  </sheetData>
  <mergeCells count="13">
    <mergeCell ref="A17:U17"/>
    <mergeCell ref="A11:I11"/>
    <mergeCell ref="A12:J12"/>
    <mergeCell ref="A13:I13"/>
    <mergeCell ref="A14:F14"/>
    <mergeCell ref="A15:J15"/>
    <mergeCell ref="A16:I16"/>
    <mergeCell ref="A4:H4"/>
    <mergeCell ref="A5:H5"/>
    <mergeCell ref="A6:I6"/>
    <mergeCell ref="A8:H8"/>
    <mergeCell ref="A9:H9"/>
    <mergeCell ref="A10:H10"/>
  </mergeCells>
  <hyperlinks>
    <hyperlink ref="A4" location="'T1'!A1" display="1. New York Gross Taxable Resources by Region and Largest County, 2004-2005 "/>
    <hyperlink ref="A5" location="'T2'!A1" display="2. New York State and Local Government Taxes by Type of Government, 2004-2005"/>
    <hyperlink ref="A6" location="'T3'!A1" display="3. New York State and Local Government Tax Effort by Type of Government, 2004-2005"/>
    <hyperlink ref="A7" location="'T4'!A1" display="4. New York State and Local Government Taxes by Type of Tax, 2004-2005"/>
    <hyperlink ref="A8" location="'T5'!A1" display="5. New York State and Local Government Tax Effort by Type of Tax, 2004-2005"/>
    <hyperlink ref="A9" location="'T6'!A1" display="6. Major State and Local Household and Business Taxes, 2004-05 (Expanded)"/>
    <hyperlink ref="A10" location="'T7'!A1" display="7. Major State and Local Household and Business Tax Effort, 2004-05 (Expanded)"/>
    <hyperlink ref="A11" location="'T8'!A1" display="8. New York State and Local Taxes and Expenditures by Major Program and Region, 2004-2005"/>
    <hyperlink ref="A12" location="'T9'!A1" display="9. New York State and Local Tax and Expenditure Effort by Major Program and Region, 2004-2005"/>
    <hyperlink ref="A13" location="'T10'!A1" display="10. Shares of Statewide Taxes and Expenditures by Major Program and Region, 2004-2005"/>
    <hyperlink ref="A14" location="'T11'!A1" display="11. Net Fiscal Balance Measured Two Ways, 2004-2005"/>
    <hyperlink ref="A15" location="'T12'!A1" display="12. Crosswalk from Place of Payer (POP) to Place of Liability (POL) Net Fiscal Balance for New York City"/>
    <hyperlink ref="A16" location="'A1'!A1" display="A1. Taxable Resources and Tax Effort in the Largest U.S. Cities, 2003-2004 (Revised)"/>
    <hyperlink ref="A17" location="'A2'!A1" display="A2. Total State and Local Government Taxes and Tax Effort Including Surcharges and Assessments on Private Providers and Unemployment Insurance and Workers' Compensation Levies on Private Payrolls, 2004-2005 "/>
    <hyperlink ref="A19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8"/>
  <sheetViews>
    <sheetView workbookViewId="0">
      <selection sqref="A1:K1"/>
    </sheetView>
  </sheetViews>
  <sheetFormatPr defaultRowHeight="15"/>
  <cols>
    <col min="1" max="1" width="19" style="1" customWidth="1"/>
    <col min="2" max="11" width="9.140625" style="1"/>
    <col min="12" max="12" width="9.140625" style="201"/>
    <col min="13" max="14" width="0" style="201" hidden="1" customWidth="1"/>
    <col min="15" max="18" width="0" style="20" hidden="1" customWidth="1"/>
    <col min="19" max="19" width="0" style="201" hidden="1" customWidth="1"/>
    <col min="20" max="21" width="0" style="20" hidden="1" customWidth="1"/>
    <col min="22" max="22" width="0" style="201" hidden="1" customWidth="1"/>
    <col min="23" max="23" width="9.28515625" style="20" hidden="1" customWidth="1"/>
    <col min="24" max="26" width="0" style="201" hidden="1" customWidth="1"/>
    <col min="27" max="30" width="0" style="68" hidden="1" customWidth="1"/>
    <col min="217" max="217" width="18.28515625" customWidth="1"/>
    <col min="218" max="220" width="0" hidden="1" customWidth="1"/>
    <col min="221" max="221" width="9.140625" customWidth="1"/>
    <col min="222" max="222" width="10" customWidth="1"/>
    <col min="225" max="225" width="10" customWidth="1"/>
    <col min="228" max="228" width="10" customWidth="1"/>
    <col min="230" max="230" width="9.140625" customWidth="1"/>
    <col min="231" max="231" width="10" customWidth="1"/>
    <col min="232" max="232" width="2.85546875" customWidth="1"/>
    <col min="233" max="234" width="9.140625" customWidth="1"/>
    <col min="237" max="237" width="9.140625" customWidth="1"/>
    <col min="240" max="240" width="9.140625" customWidth="1"/>
    <col min="242" max="242" width="3.42578125" customWidth="1"/>
    <col min="473" max="473" width="18.28515625" customWidth="1"/>
    <col min="474" max="476" width="0" hidden="1" customWidth="1"/>
    <col min="477" max="477" width="9.140625" customWidth="1"/>
    <col min="478" max="478" width="10" customWidth="1"/>
    <col min="481" max="481" width="10" customWidth="1"/>
    <col min="484" max="484" width="10" customWidth="1"/>
    <col min="486" max="486" width="9.140625" customWidth="1"/>
    <col min="487" max="487" width="10" customWidth="1"/>
    <col min="488" max="488" width="2.85546875" customWidth="1"/>
    <col min="489" max="490" width="9.140625" customWidth="1"/>
    <col min="493" max="493" width="9.140625" customWidth="1"/>
    <col min="496" max="496" width="9.140625" customWidth="1"/>
    <col min="498" max="498" width="3.42578125" customWidth="1"/>
    <col min="729" max="729" width="18.28515625" customWidth="1"/>
    <col min="730" max="732" width="0" hidden="1" customWidth="1"/>
    <col min="733" max="733" width="9.140625" customWidth="1"/>
    <col min="734" max="734" width="10" customWidth="1"/>
    <col min="737" max="737" width="10" customWidth="1"/>
    <col min="740" max="740" width="10" customWidth="1"/>
    <col min="742" max="742" width="9.140625" customWidth="1"/>
    <col min="743" max="743" width="10" customWidth="1"/>
    <col min="744" max="744" width="2.85546875" customWidth="1"/>
    <col min="745" max="746" width="9.140625" customWidth="1"/>
    <col min="749" max="749" width="9.140625" customWidth="1"/>
    <col min="752" max="752" width="9.140625" customWidth="1"/>
    <col min="754" max="754" width="3.42578125" customWidth="1"/>
    <col min="985" max="985" width="18.28515625" customWidth="1"/>
    <col min="986" max="988" width="0" hidden="1" customWidth="1"/>
    <col min="989" max="989" width="9.140625" customWidth="1"/>
    <col min="990" max="990" width="10" customWidth="1"/>
    <col min="993" max="993" width="10" customWidth="1"/>
    <col min="996" max="996" width="10" customWidth="1"/>
    <col min="998" max="998" width="9.140625" customWidth="1"/>
    <col min="999" max="999" width="10" customWidth="1"/>
    <col min="1000" max="1000" width="2.85546875" customWidth="1"/>
    <col min="1001" max="1002" width="9.140625" customWidth="1"/>
    <col min="1005" max="1005" width="9.140625" customWidth="1"/>
    <col min="1008" max="1008" width="9.140625" customWidth="1"/>
    <col min="1010" max="1010" width="3.42578125" customWidth="1"/>
    <col min="1241" max="1241" width="18.28515625" customWidth="1"/>
    <col min="1242" max="1244" width="0" hidden="1" customWidth="1"/>
    <col min="1245" max="1245" width="9.140625" customWidth="1"/>
    <col min="1246" max="1246" width="10" customWidth="1"/>
    <col min="1249" max="1249" width="10" customWidth="1"/>
    <col min="1252" max="1252" width="10" customWidth="1"/>
    <col min="1254" max="1254" width="9.140625" customWidth="1"/>
    <col min="1255" max="1255" width="10" customWidth="1"/>
    <col min="1256" max="1256" width="2.85546875" customWidth="1"/>
    <col min="1257" max="1258" width="9.140625" customWidth="1"/>
    <col min="1261" max="1261" width="9.140625" customWidth="1"/>
    <col min="1264" max="1264" width="9.140625" customWidth="1"/>
    <col min="1266" max="1266" width="3.42578125" customWidth="1"/>
    <col min="1497" max="1497" width="18.28515625" customWidth="1"/>
    <col min="1498" max="1500" width="0" hidden="1" customWidth="1"/>
    <col min="1501" max="1501" width="9.140625" customWidth="1"/>
    <col min="1502" max="1502" width="10" customWidth="1"/>
    <col min="1505" max="1505" width="10" customWidth="1"/>
    <col min="1508" max="1508" width="10" customWidth="1"/>
    <col min="1510" max="1510" width="9.140625" customWidth="1"/>
    <col min="1511" max="1511" width="10" customWidth="1"/>
    <col min="1512" max="1512" width="2.85546875" customWidth="1"/>
    <col min="1513" max="1514" width="9.140625" customWidth="1"/>
    <col min="1517" max="1517" width="9.140625" customWidth="1"/>
    <col min="1520" max="1520" width="9.140625" customWidth="1"/>
    <col min="1522" max="1522" width="3.42578125" customWidth="1"/>
    <col min="1753" max="1753" width="18.28515625" customWidth="1"/>
    <col min="1754" max="1756" width="0" hidden="1" customWidth="1"/>
    <col min="1757" max="1757" width="9.140625" customWidth="1"/>
    <col min="1758" max="1758" width="10" customWidth="1"/>
    <col min="1761" max="1761" width="10" customWidth="1"/>
    <col min="1764" max="1764" width="10" customWidth="1"/>
    <col min="1766" max="1766" width="9.140625" customWidth="1"/>
    <col min="1767" max="1767" width="10" customWidth="1"/>
    <col min="1768" max="1768" width="2.85546875" customWidth="1"/>
    <col min="1769" max="1770" width="9.140625" customWidth="1"/>
    <col min="1773" max="1773" width="9.140625" customWidth="1"/>
    <col min="1776" max="1776" width="9.140625" customWidth="1"/>
    <col min="1778" max="1778" width="3.42578125" customWidth="1"/>
    <col min="2009" max="2009" width="18.28515625" customWidth="1"/>
    <col min="2010" max="2012" width="0" hidden="1" customWidth="1"/>
    <col min="2013" max="2013" width="9.140625" customWidth="1"/>
    <col min="2014" max="2014" width="10" customWidth="1"/>
    <col min="2017" max="2017" width="10" customWidth="1"/>
    <col min="2020" max="2020" width="10" customWidth="1"/>
    <col min="2022" max="2022" width="9.140625" customWidth="1"/>
    <col min="2023" max="2023" width="10" customWidth="1"/>
    <col min="2024" max="2024" width="2.85546875" customWidth="1"/>
    <col min="2025" max="2026" width="9.140625" customWidth="1"/>
    <col min="2029" max="2029" width="9.140625" customWidth="1"/>
    <col min="2032" max="2032" width="9.140625" customWidth="1"/>
    <col min="2034" max="2034" width="3.42578125" customWidth="1"/>
    <col min="2265" max="2265" width="18.28515625" customWidth="1"/>
    <col min="2266" max="2268" width="0" hidden="1" customWidth="1"/>
    <col min="2269" max="2269" width="9.140625" customWidth="1"/>
    <col min="2270" max="2270" width="10" customWidth="1"/>
    <col min="2273" max="2273" width="10" customWidth="1"/>
    <col min="2276" max="2276" width="10" customWidth="1"/>
    <col min="2278" max="2278" width="9.140625" customWidth="1"/>
    <col min="2279" max="2279" width="10" customWidth="1"/>
    <col min="2280" max="2280" width="2.85546875" customWidth="1"/>
    <col min="2281" max="2282" width="9.140625" customWidth="1"/>
    <col min="2285" max="2285" width="9.140625" customWidth="1"/>
    <col min="2288" max="2288" width="9.140625" customWidth="1"/>
    <col min="2290" max="2290" width="3.42578125" customWidth="1"/>
    <col min="2521" max="2521" width="18.28515625" customWidth="1"/>
    <col min="2522" max="2524" width="0" hidden="1" customWidth="1"/>
    <col min="2525" max="2525" width="9.140625" customWidth="1"/>
    <col min="2526" max="2526" width="10" customWidth="1"/>
    <col min="2529" max="2529" width="10" customWidth="1"/>
    <col min="2532" max="2532" width="10" customWidth="1"/>
    <col min="2534" max="2534" width="9.140625" customWidth="1"/>
    <col min="2535" max="2535" width="10" customWidth="1"/>
    <col min="2536" max="2536" width="2.85546875" customWidth="1"/>
    <col min="2537" max="2538" width="9.140625" customWidth="1"/>
    <col min="2541" max="2541" width="9.140625" customWidth="1"/>
    <col min="2544" max="2544" width="9.140625" customWidth="1"/>
    <col min="2546" max="2546" width="3.42578125" customWidth="1"/>
    <col min="2777" max="2777" width="18.28515625" customWidth="1"/>
    <col min="2778" max="2780" width="0" hidden="1" customWidth="1"/>
    <col min="2781" max="2781" width="9.140625" customWidth="1"/>
    <col min="2782" max="2782" width="10" customWidth="1"/>
    <col min="2785" max="2785" width="10" customWidth="1"/>
    <col min="2788" max="2788" width="10" customWidth="1"/>
    <col min="2790" max="2790" width="9.140625" customWidth="1"/>
    <col min="2791" max="2791" width="10" customWidth="1"/>
    <col min="2792" max="2792" width="2.85546875" customWidth="1"/>
    <col min="2793" max="2794" width="9.140625" customWidth="1"/>
    <col min="2797" max="2797" width="9.140625" customWidth="1"/>
    <col min="2800" max="2800" width="9.140625" customWidth="1"/>
    <col min="2802" max="2802" width="3.42578125" customWidth="1"/>
    <col min="3033" max="3033" width="18.28515625" customWidth="1"/>
    <col min="3034" max="3036" width="0" hidden="1" customWidth="1"/>
    <col min="3037" max="3037" width="9.140625" customWidth="1"/>
    <col min="3038" max="3038" width="10" customWidth="1"/>
    <col min="3041" max="3041" width="10" customWidth="1"/>
    <col min="3044" max="3044" width="10" customWidth="1"/>
    <col min="3046" max="3046" width="9.140625" customWidth="1"/>
    <col min="3047" max="3047" width="10" customWidth="1"/>
    <col min="3048" max="3048" width="2.85546875" customWidth="1"/>
    <col min="3049" max="3050" width="9.140625" customWidth="1"/>
    <col min="3053" max="3053" width="9.140625" customWidth="1"/>
    <col min="3056" max="3056" width="9.140625" customWidth="1"/>
    <col min="3058" max="3058" width="3.42578125" customWidth="1"/>
    <col min="3289" max="3289" width="18.28515625" customWidth="1"/>
    <col min="3290" max="3292" width="0" hidden="1" customWidth="1"/>
    <col min="3293" max="3293" width="9.140625" customWidth="1"/>
    <col min="3294" max="3294" width="10" customWidth="1"/>
    <col min="3297" max="3297" width="10" customWidth="1"/>
    <col min="3300" max="3300" width="10" customWidth="1"/>
    <col min="3302" max="3302" width="9.140625" customWidth="1"/>
    <col min="3303" max="3303" width="10" customWidth="1"/>
    <col min="3304" max="3304" width="2.85546875" customWidth="1"/>
    <col min="3305" max="3306" width="9.140625" customWidth="1"/>
    <col min="3309" max="3309" width="9.140625" customWidth="1"/>
    <col min="3312" max="3312" width="9.140625" customWidth="1"/>
    <col min="3314" max="3314" width="3.42578125" customWidth="1"/>
    <col min="3545" max="3545" width="18.28515625" customWidth="1"/>
    <col min="3546" max="3548" width="0" hidden="1" customWidth="1"/>
    <col min="3549" max="3549" width="9.140625" customWidth="1"/>
    <col min="3550" max="3550" width="10" customWidth="1"/>
    <col min="3553" max="3553" width="10" customWidth="1"/>
    <col min="3556" max="3556" width="10" customWidth="1"/>
    <col min="3558" max="3558" width="9.140625" customWidth="1"/>
    <col min="3559" max="3559" width="10" customWidth="1"/>
    <col min="3560" max="3560" width="2.85546875" customWidth="1"/>
    <col min="3561" max="3562" width="9.140625" customWidth="1"/>
    <col min="3565" max="3565" width="9.140625" customWidth="1"/>
    <col min="3568" max="3568" width="9.140625" customWidth="1"/>
    <col min="3570" max="3570" width="3.42578125" customWidth="1"/>
    <col min="3801" max="3801" width="18.28515625" customWidth="1"/>
    <col min="3802" max="3804" width="0" hidden="1" customWidth="1"/>
    <col min="3805" max="3805" width="9.140625" customWidth="1"/>
    <col min="3806" max="3806" width="10" customWidth="1"/>
    <col min="3809" max="3809" width="10" customWidth="1"/>
    <col min="3812" max="3812" width="10" customWidth="1"/>
    <col min="3814" max="3814" width="9.140625" customWidth="1"/>
    <col min="3815" max="3815" width="10" customWidth="1"/>
    <col min="3816" max="3816" width="2.85546875" customWidth="1"/>
    <col min="3817" max="3818" width="9.140625" customWidth="1"/>
    <col min="3821" max="3821" width="9.140625" customWidth="1"/>
    <col min="3824" max="3824" width="9.140625" customWidth="1"/>
    <col min="3826" max="3826" width="3.42578125" customWidth="1"/>
    <col min="4057" max="4057" width="18.28515625" customWidth="1"/>
    <col min="4058" max="4060" width="0" hidden="1" customWidth="1"/>
    <col min="4061" max="4061" width="9.140625" customWidth="1"/>
    <col min="4062" max="4062" width="10" customWidth="1"/>
    <col min="4065" max="4065" width="10" customWidth="1"/>
    <col min="4068" max="4068" width="10" customWidth="1"/>
    <col min="4070" max="4070" width="9.140625" customWidth="1"/>
    <col min="4071" max="4071" width="10" customWidth="1"/>
    <col min="4072" max="4072" width="2.85546875" customWidth="1"/>
    <col min="4073" max="4074" width="9.140625" customWidth="1"/>
    <col min="4077" max="4077" width="9.140625" customWidth="1"/>
    <col min="4080" max="4080" width="9.140625" customWidth="1"/>
    <col min="4082" max="4082" width="3.42578125" customWidth="1"/>
    <col min="4313" max="4313" width="18.28515625" customWidth="1"/>
    <col min="4314" max="4316" width="0" hidden="1" customWidth="1"/>
    <col min="4317" max="4317" width="9.140625" customWidth="1"/>
    <col min="4318" max="4318" width="10" customWidth="1"/>
    <col min="4321" max="4321" width="10" customWidth="1"/>
    <col min="4324" max="4324" width="10" customWidth="1"/>
    <col min="4326" max="4326" width="9.140625" customWidth="1"/>
    <col min="4327" max="4327" width="10" customWidth="1"/>
    <col min="4328" max="4328" width="2.85546875" customWidth="1"/>
    <col min="4329" max="4330" width="9.140625" customWidth="1"/>
    <col min="4333" max="4333" width="9.140625" customWidth="1"/>
    <col min="4336" max="4336" width="9.140625" customWidth="1"/>
    <col min="4338" max="4338" width="3.42578125" customWidth="1"/>
    <col min="4569" max="4569" width="18.28515625" customWidth="1"/>
    <col min="4570" max="4572" width="0" hidden="1" customWidth="1"/>
    <col min="4573" max="4573" width="9.140625" customWidth="1"/>
    <col min="4574" max="4574" width="10" customWidth="1"/>
    <col min="4577" max="4577" width="10" customWidth="1"/>
    <col min="4580" max="4580" width="10" customWidth="1"/>
    <col min="4582" max="4582" width="9.140625" customWidth="1"/>
    <col min="4583" max="4583" width="10" customWidth="1"/>
    <col min="4584" max="4584" width="2.85546875" customWidth="1"/>
    <col min="4585" max="4586" width="9.140625" customWidth="1"/>
    <col min="4589" max="4589" width="9.140625" customWidth="1"/>
    <col min="4592" max="4592" width="9.140625" customWidth="1"/>
    <col min="4594" max="4594" width="3.42578125" customWidth="1"/>
    <col min="4825" max="4825" width="18.28515625" customWidth="1"/>
    <col min="4826" max="4828" width="0" hidden="1" customWidth="1"/>
    <col min="4829" max="4829" width="9.140625" customWidth="1"/>
    <col min="4830" max="4830" width="10" customWidth="1"/>
    <col min="4833" max="4833" width="10" customWidth="1"/>
    <col min="4836" max="4836" width="10" customWidth="1"/>
    <col min="4838" max="4838" width="9.140625" customWidth="1"/>
    <col min="4839" max="4839" width="10" customWidth="1"/>
    <col min="4840" max="4840" width="2.85546875" customWidth="1"/>
    <col min="4841" max="4842" width="9.140625" customWidth="1"/>
    <col min="4845" max="4845" width="9.140625" customWidth="1"/>
    <col min="4848" max="4848" width="9.140625" customWidth="1"/>
    <col min="4850" max="4850" width="3.42578125" customWidth="1"/>
    <col min="5081" max="5081" width="18.28515625" customWidth="1"/>
    <col min="5082" max="5084" width="0" hidden="1" customWidth="1"/>
    <col min="5085" max="5085" width="9.140625" customWidth="1"/>
    <col min="5086" max="5086" width="10" customWidth="1"/>
    <col min="5089" max="5089" width="10" customWidth="1"/>
    <col min="5092" max="5092" width="10" customWidth="1"/>
    <col min="5094" max="5094" width="9.140625" customWidth="1"/>
    <col min="5095" max="5095" width="10" customWidth="1"/>
    <col min="5096" max="5096" width="2.85546875" customWidth="1"/>
    <col min="5097" max="5098" width="9.140625" customWidth="1"/>
    <col min="5101" max="5101" width="9.140625" customWidth="1"/>
    <col min="5104" max="5104" width="9.140625" customWidth="1"/>
    <col min="5106" max="5106" width="3.42578125" customWidth="1"/>
    <col min="5337" max="5337" width="18.28515625" customWidth="1"/>
    <col min="5338" max="5340" width="0" hidden="1" customWidth="1"/>
    <col min="5341" max="5341" width="9.140625" customWidth="1"/>
    <col min="5342" max="5342" width="10" customWidth="1"/>
    <col min="5345" max="5345" width="10" customWidth="1"/>
    <col min="5348" max="5348" width="10" customWidth="1"/>
    <col min="5350" max="5350" width="9.140625" customWidth="1"/>
    <col min="5351" max="5351" width="10" customWidth="1"/>
    <col min="5352" max="5352" width="2.85546875" customWidth="1"/>
    <col min="5353" max="5354" width="9.140625" customWidth="1"/>
    <col min="5357" max="5357" width="9.140625" customWidth="1"/>
    <col min="5360" max="5360" width="9.140625" customWidth="1"/>
    <col min="5362" max="5362" width="3.42578125" customWidth="1"/>
    <col min="5593" max="5593" width="18.28515625" customWidth="1"/>
    <col min="5594" max="5596" width="0" hidden="1" customWidth="1"/>
    <col min="5597" max="5597" width="9.140625" customWidth="1"/>
    <col min="5598" max="5598" width="10" customWidth="1"/>
    <col min="5601" max="5601" width="10" customWidth="1"/>
    <col min="5604" max="5604" width="10" customWidth="1"/>
    <col min="5606" max="5606" width="9.140625" customWidth="1"/>
    <col min="5607" max="5607" width="10" customWidth="1"/>
    <col min="5608" max="5608" width="2.85546875" customWidth="1"/>
    <col min="5609" max="5610" width="9.140625" customWidth="1"/>
    <col min="5613" max="5613" width="9.140625" customWidth="1"/>
    <col min="5616" max="5616" width="9.140625" customWidth="1"/>
    <col min="5618" max="5618" width="3.42578125" customWidth="1"/>
    <col min="5849" max="5849" width="18.28515625" customWidth="1"/>
    <col min="5850" max="5852" width="0" hidden="1" customWidth="1"/>
    <col min="5853" max="5853" width="9.140625" customWidth="1"/>
    <col min="5854" max="5854" width="10" customWidth="1"/>
    <col min="5857" max="5857" width="10" customWidth="1"/>
    <col min="5860" max="5860" width="10" customWidth="1"/>
    <col min="5862" max="5862" width="9.140625" customWidth="1"/>
    <col min="5863" max="5863" width="10" customWidth="1"/>
    <col min="5864" max="5864" width="2.85546875" customWidth="1"/>
    <col min="5865" max="5866" width="9.140625" customWidth="1"/>
    <col min="5869" max="5869" width="9.140625" customWidth="1"/>
    <col min="5872" max="5872" width="9.140625" customWidth="1"/>
    <col min="5874" max="5874" width="3.42578125" customWidth="1"/>
    <col min="6105" max="6105" width="18.28515625" customWidth="1"/>
    <col min="6106" max="6108" width="0" hidden="1" customWidth="1"/>
    <col min="6109" max="6109" width="9.140625" customWidth="1"/>
    <col min="6110" max="6110" width="10" customWidth="1"/>
    <col min="6113" max="6113" width="10" customWidth="1"/>
    <col min="6116" max="6116" width="10" customWidth="1"/>
    <col min="6118" max="6118" width="9.140625" customWidth="1"/>
    <col min="6119" max="6119" width="10" customWidth="1"/>
    <col min="6120" max="6120" width="2.85546875" customWidth="1"/>
    <col min="6121" max="6122" width="9.140625" customWidth="1"/>
    <col min="6125" max="6125" width="9.140625" customWidth="1"/>
    <col min="6128" max="6128" width="9.140625" customWidth="1"/>
    <col min="6130" max="6130" width="3.42578125" customWidth="1"/>
    <col min="6361" max="6361" width="18.28515625" customWidth="1"/>
    <col min="6362" max="6364" width="0" hidden="1" customWidth="1"/>
    <col min="6365" max="6365" width="9.140625" customWidth="1"/>
    <col min="6366" max="6366" width="10" customWidth="1"/>
    <col min="6369" max="6369" width="10" customWidth="1"/>
    <col min="6372" max="6372" width="10" customWidth="1"/>
    <col min="6374" max="6374" width="9.140625" customWidth="1"/>
    <col min="6375" max="6375" width="10" customWidth="1"/>
    <col min="6376" max="6376" width="2.85546875" customWidth="1"/>
    <col min="6377" max="6378" width="9.140625" customWidth="1"/>
    <col min="6381" max="6381" width="9.140625" customWidth="1"/>
    <col min="6384" max="6384" width="9.140625" customWidth="1"/>
    <col min="6386" max="6386" width="3.42578125" customWidth="1"/>
    <col min="6617" max="6617" width="18.28515625" customWidth="1"/>
    <col min="6618" max="6620" width="0" hidden="1" customWidth="1"/>
    <col min="6621" max="6621" width="9.140625" customWidth="1"/>
    <col min="6622" max="6622" width="10" customWidth="1"/>
    <col min="6625" max="6625" width="10" customWidth="1"/>
    <col min="6628" max="6628" width="10" customWidth="1"/>
    <col min="6630" max="6630" width="9.140625" customWidth="1"/>
    <col min="6631" max="6631" width="10" customWidth="1"/>
    <col min="6632" max="6632" width="2.85546875" customWidth="1"/>
    <col min="6633" max="6634" width="9.140625" customWidth="1"/>
    <col min="6637" max="6637" width="9.140625" customWidth="1"/>
    <col min="6640" max="6640" width="9.140625" customWidth="1"/>
    <col min="6642" max="6642" width="3.42578125" customWidth="1"/>
    <col min="6873" max="6873" width="18.28515625" customWidth="1"/>
    <col min="6874" max="6876" width="0" hidden="1" customWidth="1"/>
    <col min="6877" max="6877" width="9.140625" customWidth="1"/>
    <col min="6878" max="6878" width="10" customWidth="1"/>
    <col min="6881" max="6881" width="10" customWidth="1"/>
    <col min="6884" max="6884" width="10" customWidth="1"/>
    <col min="6886" max="6886" width="9.140625" customWidth="1"/>
    <col min="6887" max="6887" width="10" customWidth="1"/>
    <col min="6888" max="6888" width="2.85546875" customWidth="1"/>
    <col min="6889" max="6890" width="9.140625" customWidth="1"/>
    <col min="6893" max="6893" width="9.140625" customWidth="1"/>
    <col min="6896" max="6896" width="9.140625" customWidth="1"/>
    <col min="6898" max="6898" width="3.42578125" customWidth="1"/>
    <col min="7129" max="7129" width="18.28515625" customWidth="1"/>
    <col min="7130" max="7132" width="0" hidden="1" customWidth="1"/>
    <col min="7133" max="7133" width="9.140625" customWidth="1"/>
    <col min="7134" max="7134" width="10" customWidth="1"/>
    <col min="7137" max="7137" width="10" customWidth="1"/>
    <col min="7140" max="7140" width="10" customWidth="1"/>
    <col min="7142" max="7142" width="9.140625" customWidth="1"/>
    <col min="7143" max="7143" width="10" customWidth="1"/>
    <col min="7144" max="7144" width="2.85546875" customWidth="1"/>
    <col min="7145" max="7146" width="9.140625" customWidth="1"/>
    <col min="7149" max="7149" width="9.140625" customWidth="1"/>
    <col min="7152" max="7152" width="9.140625" customWidth="1"/>
    <col min="7154" max="7154" width="3.42578125" customWidth="1"/>
    <col min="7385" max="7385" width="18.28515625" customWidth="1"/>
    <col min="7386" max="7388" width="0" hidden="1" customWidth="1"/>
    <col min="7389" max="7389" width="9.140625" customWidth="1"/>
    <col min="7390" max="7390" width="10" customWidth="1"/>
    <col min="7393" max="7393" width="10" customWidth="1"/>
    <col min="7396" max="7396" width="10" customWidth="1"/>
    <col min="7398" max="7398" width="9.140625" customWidth="1"/>
    <col min="7399" max="7399" width="10" customWidth="1"/>
    <col min="7400" max="7400" width="2.85546875" customWidth="1"/>
    <col min="7401" max="7402" width="9.140625" customWidth="1"/>
    <col min="7405" max="7405" width="9.140625" customWidth="1"/>
    <col min="7408" max="7408" width="9.140625" customWidth="1"/>
    <col min="7410" max="7410" width="3.42578125" customWidth="1"/>
    <col min="7641" max="7641" width="18.28515625" customWidth="1"/>
    <col min="7642" max="7644" width="0" hidden="1" customWidth="1"/>
    <col min="7645" max="7645" width="9.140625" customWidth="1"/>
    <col min="7646" max="7646" width="10" customWidth="1"/>
    <col min="7649" max="7649" width="10" customWidth="1"/>
    <col min="7652" max="7652" width="10" customWidth="1"/>
    <col min="7654" max="7654" width="9.140625" customWidth="1"/>
    <col min="7655" max="7655" width="10" customWidth="1"/>
    <col min="7656" max="7656" width="2.85546875" customWidth="1"/>
    <col min="7657" max="7658" width="9.140625" customWidth="1"/>
    <col min="7661" max="7661" width="9.140625" customWidth="1"/>
    <col min="7664" max="7664" width="9.140625" customWidth="1"/>
    <col min="7666" max="7666" width="3.42578125" customWidth="1"/>
    <col min="7897" max="7897" width="18.28515625" customWidth="1"/>
    <col min="7898" max="7900" width="0" hidden="1" customWidth="1"/>
    <col min="7901" max="7901" width="9.140625" customWidth="1"/>
    <col min="7902" max="7902" width="10" customWidth="1"/>
    <col min="7905" max="7905" width="10" customWidth="1"/>
    <col min="7908" max="7908" width="10" customWidth="1"/>
    <col min="7910" max="7910" width="9.140625" customWidth="1"/>
    <col min="7911" max="7911" width="10" customWidth="1"/>
    <col min="7912" max="7912" width="2.85546875" customWidth="1"/>
    <col min="7913" max="7914" width="9.140625" customWidth="1"/>
    <col min="7917" max="7917" width="9.140625" customWidth="1"/>
    <col min="7920" max="7920" width="9.140625" customWidth="1"/>
    <col min="7922" max="7922" width="3.42578125" customWidth="1"/>
    <col min="8153" max="8153" width="18.28515625" customWidth="1"/>
    <col min="8154" max="8156" width="0" hidden="1" customWidth="1"/>
    <col min="8157" max="8157" width="9.140625" customWidth="1"/>
    <col min="8158" max="8158" width="10" customWidth="1"/>
    <col min="8161" max="8161" width="10" customWidth="1"/>
    <col min="8164" max="8164" width="10" customWidth="1"/>
    <col min="8166" max="8166" width="9.140625" customWidth="1"/>
    <col min="8167" max="8167" width="10" customWidth="1"/>
    <col min="8168" max="8168" width="2.85546875" customWidth="1"/>
    <col min="8169" max="8170" width="9.140625" customWidth="1"/>
    <col min="8173" max="8173" width="9.140625" customWidth="1"/>
    <col min="8176" max="8176" width="9.140625" customWidth="1"/>
    <col min="8178" max="8178" width="3.42578125" customWidth="1"/>
    <col min="8409" max="8409" width="18.28515625" customWidth="1"/>
    <col min="8410" max="8412" width="0" hidden="1" customWidth="1"/>
    <col min="8413" max="8413" width="9.140625" customWidth="1"/>
    <col min="8414" max="8414" width="10" customWidth="1"/>
    <col min="8417" max="8417" width="10" customWidth="1"/>
    <col min="8420" max="8420" width="10" customWidth="1"/>
    <col min="8422" max="8422" width="9.140625" customWidth="1"/>
    <col min="8423" max="8423" width="10" customWidth="1"/>
    <col min="8424" max="8424" width="2.85546875" customWidth="1"/>
    <col min="8425" max="8426" width="9.140625" customWidth="1"/>
    <col min="8429" max="8429" width="9.140625" customWidth="1"/>
    <col min="8432" max="8432" width="9.140625" customWidth="1"/>
    <col min="8434" max="8434" width="3.42578125" customWidth="1"/>
    <col min="8665" max="8665" width="18.28515625" customWidth="1"/>
    <col min="8666" max="8668" width="0" hidden="1" customWidth="1"/>
    <col min="8669" max="8669" width="9.140625" customWidth="1"/>
    <col min="8670" max="8670" width="10" customWidth="1"/>
    <col min="8673" max="8673" width="10" customWidth="1"/>
    <col min="8676" max="8676" width="10" customWidth="1"/>
    <col min="8678" max="8678" width="9.140625" customWidth="1"/>
    <col min="8679" max="8679" width="10" customWidth="1"/>
    <col min="8680" max="8680" width="2.85546875" customWidth="1"/>
    <col min="8681" max="8682" width="9.140625" customWidth="1"/>
    <col min="8685" max="8685" width="9.140625" customWidth="1"/>
    <col min="8688" max="8688" width="9.140625" customWidth="1"/>
    <col min="8690" max="8690" width="3.42578125" customWidth="1"/>
    <col min="8921" max="8921" width="18.28515625" customWidth="1"/>
    <col min="8922" max="8924" width="0" hidden="1" customWidth="1"/>
    <col min="8925" max="8925" width="9.140625" customWidth="1"/>
    <col min="8926" max="8926" width="10" customWidth="1"/>
    <col min="8929" max="8929" width="10" customWidth="1"/>
    <col min="8932" max="8932" width="10" customWidth="1"/>
    <col min="8934" max="8934" width="9.140625" customWidth="1"/>
    <col min="8935" max="8935" width="10" customWidth="1"/>
    <col min="8936" max="8936" width="2.85546875" customWidth="1"/>
    <col min="8937" max="8938" width="9.140625" customWidth="1"/>
    <col min="8941" max="8941" width="9.140625" customWidth="1"/>
    <col min="8944" max="8944" width="9.140625" customWidth="1"/>
    <col min="8946" max="8946" width="3.42578125" customWidth="1"/>
    <col min="9177" max="9177" width="18.28515625" customWidth="1"/>
    <col min="9178" max="9180" width="0" hidden="1" customWidth="1"/>
    <col min="9181" max="9181" width="9.140625" customWidth="1"/>
    <col min="9182" max="9182" width="10" customWidth="1"/>
    <col min="9185" max="9185" width="10" customWidth="1"/>
    <col min="9188" max="9188" width="10" customWidth="1"/>
    <col min="9190" max="9190" width="9.140625" customWidth="1"/>
    <col min="9191" max="9191" width="10" customWidth="1"/>
    <col min="9192" max="9192" width="2.85546875" customWidth="1"/>
    <col min="9193" max="9194" width="9.140625" customWidth="1"/>
    <col min="9197" max="9197" width="9.140625" customWidth="1"/>
    <col min="9200" max="9200" width="9.140625" customWidth="1"/>
    <col min="9202" max="9202" width="3.42578125" customWidth="1"/>
    <col min="9433" max="9433" width="18.28515625" customWidth="1"/>
    <col min="9434" max="9436" width="0" hidden="1" customWidth="1"/>
    <col min="9437" max="9437" width="9.140625" customWidth="1"/>
    <col min="9438" max="9438" width="10" customWidth="1"/>
    <col min="9441" max="9441" width="10" customWidth="1"/>
    <col min="9444" max="9444" width="10" customWidth="1"/>
    <col min="9446" max="9446" width="9.140625" customWidth="1"/>
    <col min="9447" max="9447" width="10" customWidth="1"/>
    <col min="9448" max="9448" width="2.85546875" customWidth="1"/>
    <col min="9449" max="9450" width="9.140625" customWidth="1"/>
    <col min="9453" max="9453" width="9.140625" customWidth="1"/>
    <col min="9456" max="9456" width="9.140625" customWidth="1"/>
    <col min="9458" max="9458" width="3.42578125" customWidth="1"/>
    <col min="9689" max="9689" width="18.28515625" customWidth="1"/>
    <col min="9690" max="9692" width="0" hidden="1" customWidth="1"/>
    <col min="9693" max="9693" width="9.140625" customWidth="1"/>
    <col min="9694" max="9694" width="10" customWidth="1"/>
    <col min="9697" max="9697" width="10" customWidth="1"/>
    <col min="9700" max="9700" width="10" customWidth="1"/>
    <col min="9702" max="9702" width="9.140625" customWidth="1"/>
    <col min="9703" max="9703" width="10" customWidth="1"/>
    <col min="9704" max="9704" width="2.85546875" customWidth="1"/>
    <col min="9705" max="9706" width="9.140625" customWidth="1"/>
    <col min="9709" max="9709" width="9.140625" customWidth="1"/>
    <col min="9712" max="9712" width="9.140625" customWidth="1"/>
    <col min="9714" max="9714" width="3.42578125" customWidth="1"/>
    <col min="9945" max="9945" width="18.28515625" customWidth="1"/>
    <col min="9946" max="9948" width="0" hidden="1" customWidth="1"/>
    <col min="9949" max="9949" width="9.140625" customWidth="1"/>
    <col min="9950" max="9950" width="10" customWidth="1"/>
    <col min="9953" max="9953" width="10" customWidth="1"/>
    <col min="9956" max="9956" width="10" customWidth="1"/>
    <col min="9958" max="9958" width="9.140625" customWidth="1"/>
    <col min="9959" max="9959" width="10" customWidth="1"/>
    <col min="9960" max="9960" width="2.85546875" customWidth="1"/>
    <col min="9961" max="9962" width="9.140625" customWidth="1"/>
    <col min="9965" max="9965" width="9.140625" customWidth="1"/>
    <col min="9968" max="9968" width="9.140625" customWidth="1"/>
    <col min="9970" max="9970" width="3.42578125" customWidth="1"/>
    <col min="10201" max="10201" width="18.28515625" customWidth="1"/>
    <col min="10202" max="10204" width="0" hidden="1" customWidth="1"/>
    <col min="10205" max="10205" width="9.140625" customWidth="1"/>
    <col min="10206" max="10206" width="10" customWidth="1"/>
    <col min="10209" max="10209" width="10" customWidth="1"/>
    <col min="10212" max="10212" width="10" customWidth="1"/>
    <col min="10214" max="10214" width="9.140625" customWidth="1"/>
    <col min="10215" max="10215" width="10" customWidth="1"/>
    <col min="10216" max="10216" width="2.85546875" customWidth="1"/>
    <col min="10217" max="10218" width="9.140625" customWidth="1"/>
    <col min="10221" max="10221" width="9.140625" customWidth="1"/>
    <col min="10224" max="10224" width="9.140625" customWidth="1"/>
    <col min="10226" max="10226" width="3.42578125" customWidth="1"/>
    <col min="10457" max="10457" width="18.28515625" customWidth="1"/>
    <col min="10458" max="10460" width="0" hidden="1" customWidth="1"/>
    <col min="10461" max="10461" width="9.140625" customWidth="1"/>
    <col min="10462" max="10462" width="10" customWidth="1"/>
    <col min="10465" max="10465" width="10" customWidth="1"/>
    <col min="10468" max="10468" width="10" customWidth="1"/>
    <col min="10470" max="10470" width="9.140625" customWidth="1"/>
    <col min="10471" max="10471" width="10" customWidth="1"/>
    <col min="10472" max="10472" width="2.85546875" customWidth="1"/>
    <col min="10473" max="10474" width="9.140625" customWidth="1"/>
    <col min="10477" max="10477" width="9.140625" customWidth="1"/>
    <col min="10480" max="10480" width="9.140625" customWidth="1"/>
    <col min="10482" max="10482" width="3.42578125" customWidth="1"/>
    <col min="10713" max="10713" width="18.28515625" customWidth="1"/>
    <col min="10714" max="10716" width="0" hidden="1" customWidth="1"/>
    <col min="10717" max="10717" width="9.140625" customWidth="1"/>
    <col min="10718" max="10718" width="10" customWidth="1"/>
    <col min="10721" max="10721" width="10" customWidth="1"/>
    <col min="10724" max="10724" width="10" customWidth="1"/>
    <col min="10726" max="10726" width="9.140625" customWidth="1"/>
    <col min="10727" max="10727" width="10" customWidth="1"/>
    <col min="10728" max="10728" width="2.85546875" customWidth="1"/>
    <col min="10729" max="10730" width="9.140625" customWidth="1"/>
    <col min="10733" max="10733" width="9.140625" customWidth="1"/>
    <col min="10736" max="10736" width="9.140625" customWidth="1"/>
    <col min="10738" max="10738" width="3.42578125" customWidth="1"/>
    <col min="10969" max="10969" width="18.28515625" customWidth="1"/>
    <col min="10970" max="10972" width="0" hidden="1" customWidth="1"/>
    <col min="10973" max="10973" width="9.140625" customWidth="1"/>
    <col min="10974" max="10974" width="10" customWidth="1"/>
    <col min="10977" max="10977" width="10" customWidth="1"/>
    <col min="10980" max="10980" width="10" customWidth="1"/>
    <col min="10982" max="10982" width="9.140625" customWidth="1"/>
    <col min="10983" max="10983" width="10" customWidth="1"/>
    <col min="10984" max="10984" width="2.85546875" customWidth="1"/>
    <col min="10985" max="10986" width="9.140625" customWidth="1"/>
    <col min="10989" max="10989" width="9.140625" customWidth="1"/>
    <col min="10992" max="10992" width="9.140625" customWidth="1"/>
    <col min="10994" max="10994" width="3.42578125" customWidth="1"/>
    <col min="11225" max="11225" width="18.28515625" customWidth="1"/>
    <col min="11226" max="11228" width="0" hidden="1" customWidth="1"/>
    <col min="11229" max="11229" width="9.140625" customWidth="1"/>
    <col min="11230" max="11230" width="10" customWidth="1"/>
    <col min="11233" max="11233" width="10" customWidth="1"/>
    <col min="11236" max="11236" width="10" customWidth="1"/>
    <col min="11238" max="11238" width="9.140625" customWidth="1"/>
    <col min="11239" max="11239" width="10" customWidth="1"/>
    <col min="11240" max="11240" width="2.85546875" customWidth="1"/>
    <col min="11241" max="11242" width="9.140625" customWidth="1"/>
    <col min="11245" max="11245" width="9.140625" customWidth="1"/>
    <col min="11248" max="11248" width="9.140625" customWidth="1"/>
    <col min="11250" max="11250" width="3.42578125" customWidth="1"/>
    <col min="11481" max="11481" width="18.28515625" customWidth="1"/>
    <col min="11482" max="11484" width="0" hidden="1" customWidth="1"/>
    <col min="11485" max="11485" width="9.140625" customWidth="1"/>
    <col min="11486" max="11486" width="10" customWidth="1"/>
    <col min="11489" max="11489" width="10" customWidth="1"/>
    <col min="11492" max="11492" width="10" customWidth="1"/>
    <col min="11494" max="11494" width="9.140625" customWidth="1"/>
    <col min="11495" max="11495" width="10" customWidth="1"/>
    <col min="11496" max="11496" width="2.85546875" customWidth="1"/>
    <col min="11497" max="11498" width="9.140625" customWidth="1"/>
    <col min="11501" max="11501" width="9.140625" customWidth="1"/>
    <col min="11504" max="11504" width="9.140625" customWidth="1"/>
    <col min="11506" max="11506" width="3.42578125" customWidth="1"/>
    <col min="11737" max="11737" width="18.28515625" customWidth="1"/>
    <col min="11738" max="11740" width="0" hidden="1" customWidth="1"/>
    <col min="11741" max="11741" width="9.140625" customWidth="1"/>
    <col min="11742" max="11742" width="10" customWidth="1"/>
    <col min="11745" max="11745" width="10" customWidth="1"/>
    <col min="11748" max="11748" width="10" customWidth="1"/>
    <col min="11750" max="11750" width="9.140625" customWidth="1"/>
    <col min="11751" max="11751" width="10" customWidth="1"/>
    <col min="11752" max="11752" width="2.85546875" customWidth="1"/>
    <col min="11753" max="11754" width="9.140625" customWidth="1"/>
    <col min="11757" max="11757" width="9.140625" customWidth="1"/>
    <col min="11760" max="11760" width="9.140625" customWidth="1"/>
    <col min="11762" max="11762" width="3.42578125" customWidth="1"/>
    <col min="11993" max="11993" width="18.28515625" customWidth="1"/>
    <col min="11994" max="11996" width="0" hidden="1" customWidth="1"/>
    <col min="11997" max="11997" width="9.140625" customWidth="1"/>
    <col min="11998" max="11998" width="10" customWidth="1"/>
    <col min="12001" max="12001" width="10" customWidth="1"/>
    <col min="12004" max="12004" width="10" customWidth="1"/>
    <col min="12006" max="12006" width="9.140625" customWidth="1"/>
    <col min="12007" max="12007" width="10" customWidth="1"/>
    <col min="12008" max="12008" width="2.85546875" customWidth="1"/>
    <col min="12009" max="12010" width="9.140625" customWidth="1"/>
    <col min="12013" max="12013" width="9.140625" customWidth="1"/>
    <col min="12016" max="12016" width="9.140625" customWidth="1"/>
    <col min="12018" max="12018" width="3.42578125" customWidth="1"/>
    <col min="12249" max="12249" width="18.28515625" customWidth="1"/>
    <col min="12250" max="12252" width="0" hidden="1" customWidth="1"/>
    <col min="12253" max="12253" width="9.140625" customWidth="1"/>
    <col min="12254" max="12254" width="10" customWidth="1"/>
    <col min="12257" max="12257" width="10" customWidth="1"/>
    <col min="12260" max="12260" width="10" customWidth="1"/>
    <col min="12262" max="12262" width="9.140625" customWidth="1"/>
    <col min="12263" max="12263" width="10" customWidth="1"/>
    <col min="12264" max="12264" width="2.85546875" customWidth="1"/>
    <col min="12265" max="12266" width="9.140625" customWidth="1"/>
    <col min="12269" max="12269" width="9.140625" customWidth="1"/>
    <col min="12272" max="12272" width="9.140625" customWidth="1"/>
    <col min="12274" max="12274" width="3.42578125" customWidth="1"/>
    <col min="12505" max="12505" width="18.28515625" customWidth="1"/>
    <col min="12506" max="12508" width="0" hidden="1" customWidth="1"/>
    <col min="12509" max="12509" width="9.140625" customWidth="1"/>
    <col min="12510" max="12510" width="10" customWidth="1"/>
    <col min="12513" max="12513" width="10" customWidth="1"/>
    <col min="12516" max="12516" width="10" customWidth="1"/>
    <col min="12518" max="12518" width="9.140625" customWidth="1"/>
    <col min="12519" max="12519" width="10" customWidth="1"/>
    <col min="12520" max="12520" width="2.85546875" customWidth="1"/>
    <col min="12521" max="12522" width="9.140625" customWidth="1"/>
    <col min="12525" max="12525" width="9.140625" customWidth="1"/>
    <col min="12528" max="12528" width="9.140625" customWidth="1"/>
    <col min="12530" max="12530" width="3.42578125" customWidth="1"/>
    <col min="12761" max="12761" width="18.28515625" customWidth="1"/>
    <col min="12762" max="12764" width="0" hidden="1" customWidth="1"/>
    <col min="12765" max="12765" width="9.140625" customWidth="1"/>
    <col min="12766" max="12766" width="10" customWidth="1"/>
    <col min="12769" max="12769" width="10" customWidth="1"/>
    <col min="12772" max="12772" width="10" customWidth="1"/>
    <col min="12774" max="12774" width="9.140625" customWidth="1"/>
    <col min="12775" max="12775" width="10" customWidth="1"/>
    <col min="12776" max="12776" width="2.85546875" customWidth="1"/>
    <col min="12777" max="12778" width="9.140625" customWidth="1"/>
    <col min="12781" max="12781" width="9.140625" customWidth="1"/>
    <col min="12784" max="12784" width="9.140625" customWidth="1"/>
    <col min="12786" max="12786" width="3.42578125" customWidth="1"/>
    <col min="13017" max="13017" width="18.28515625" customWidth="1"/>
    <col min="13018" max="13020" width="0" hidden="1" customWidth="1"/>
    <col min="13021" max="13021" width="9.140625" customWidth="1"/>
    <col min="13022" max="13022" width="10" customWidth="1"/>
    <col min="13025" max="13025" width="10" customWidth="1"/>
    <col min="13028" max="13028" width="10" customWidth="1"/>
    <col min="13030" max="13030" width="9.140625" customWidth="1"/>
    <col min="13031" max="13031" width="10" customWidth="1"/>
    <col min="13032" max="13032" width="2.85546875" customWidth="1"/>
    <col min="13033" max="13034" width="9.140625" customWidth="1"/>
    <col min="13037" max="13037" width="9.140625" customWidth="1"/>
    <col min="13040" max="13040" width="9.140625" customWidth="1"/>
    <col min="13042" max="13042" width="3.42578125" customWidth="1"/>
    <col min="13273" max="13273" width="18.28515625" customWidth="1"/>
    <col min="13274" max="13276" width="0" hidden="1" customWidth="1"/>
    <col min="13277" max="13277" width="9.140625" customWidth="1"/>
    <col min="13278" max="13278" width="10" customWidth="1"/>
    <col min="13281" max="13281" width="10" customWidth="1"/>
    <col min="13284" max="13284" width="10" customWidth="1"/>
    <col min="13286" max="13286" width="9.140625" customWidth="1"/>
    <col min="13287" max="13287" width="10" customWidth="1"/>
    <col min="13288" max="13288" width="2.85546875" customWidth="1"/>
    <col min="13289" max="13290" width="9.140625" customWidth="1"/>
    <col min="13293" max="13293" width="9.140625" customWidth="1"/>
    <col min="13296" max="13296" width="9.140625" customWidth="1"/>
    <col min="13298" max="13298" width="3.42578125" customWidth="1"/>
    <col min="13529" max="13529" width="18.28515625" customWidth="1"/>
    <col min="13530" max="13532" width="0" hidden="1" customWidth="1"/>
    <col min="13533" max="13533" width="9.140625" customWidth="1"/>
    <col min="13534" max="13534" width="10" customWidth="1"/>
    <col min="13537" max="13537" width="10" customWidth="1"/>
    <col min="13540" max="13540" width="10" customWidth="1"/>
    <col min="13542" max="13542" width="9.140625" customWidth="1"/>
    <col min="13543" max="13543" width="10" customWidth="1"/>
    <col min="13544" max="13544" width="2.85546875" customWidth="1"/>
    <col min="13545" max="13546" width="9.140625" customWidth="1"/>
    <col min="13549" max="13549" width="9.140625" customWidth="1"/>
    <col min="13552" max="13552" width="9.140625" customWidth="1"/>
    <col min="13554" max="13554" width="3.42578125" customWidth="1"/>
    <col min="13785" max="13785" width="18.28515625" customWidth="1"/>
    <col min="13786" max="13788" width="0" hidden="1" customWidth="1"/>
    <col min="13789" max="13789" width="9.140625" customWidth="1"/>
    <col min="13790" max="13790" width="10" customWidth="1"/>
    <col min="13793" max="13793" width="10" customWidth="1"/>
    <col min="13796" max="13796" width="10" customWidth="1"/>
    <col min="13798" max="13798" width="9.140625" customWidth="1"/>
    <col min="13799" max="13799" width="10" customWidth="1"/>
    <col min="13800" max="13800" width="2.85546875" customWidth="1"/>
    <col min="13801" max="13802" width="9.140625" customWidth="1"/>
    <col min="13805" max="13805" width="9.140625" customWidth="1"/>
    <col min="13808" max="13808" width="9.140625" customWidth="1"/>
    <col min="13810" max="13810" width="3.42578125" customWidth="1"/>
    <col min="14041" max="14041" width="18.28515625" customWidth="1"/>
    <col min="14042" max="14044" width="0" hidden="1" customWidth="1"/>
    <col min="14045" max="14045" width="9.140625" customWidth="1"/>
    <col min="14046" max="14046" width="10" customWidth="1"/>
    <col min="14049" max="14049" width="10" customWidth="1"/>
    <col min="14052" max="14052" width="10" customWidth="1"/>
    <col min="14054" max="14054" width="9.140625" customWidth="1"/>
    <col min="14055" max="14055" width="10" customWidth="1"/>
    <col min="14056" max="14056" width="2.85546875" customWidth="1"/>
    <col min="14057" max="14058" width="9.140625" customWidth="1"/>
    <col min="14061" max="14061" width="9.140625" customWidth="1"/>
    <col min="14064" max="14064" width="9.140625" customWidth="1"/>
    <col min="14066" max="14066" width="3.42578125" customWidth="1"/>
    <col min="14297" max="14297" width="18.28515625" customWidth="1"/>
    <col min="14298" max="14300" width="0" hidden="1" customWidth="1"/>
    <col min="14301" max="14301" width="9.140625" customWidth="1"/>
    <col min="14302" max="14302" width="10" customWidth="1"/>
    <col min="14305" max="14305" width="10" customWidth="1"/>
    <col min="14308" max="14308" width="10" customWidth="1"/>
    <col min="14310" max="14310" width="9.140625" customWidth="1"/>
    <col min="14311" max="14311" width="10" customWidth="1"/>
    <col min="14312" max="14312" width="2.85546875" customWidth="1"/>
    <col min="14313" max="14314" width="9.140625" customWidth="1"/>
    <col min="14317" max="14317" width="9.140625" customWidth="1"/>
    <col min="14320" max="14320" width="9.140625" customWidth="1"/>
    <col min="14322" max="14322" width="3.42578125" customWidth="1"/>
    <col min="14553" max="14553" width="18.28515625" customWidth="1"/>
    <col min="14554" max="14556" width="0" hidden="1" customWidth="1"/>
    <col min="14557" max="14557" width="9.140625" customWidth="1"/>
    <col min="14558" max="14558" width="10" customWidth="1"/>
    <col min="14561" max="14561" width="10" customWidth="1"/>
    <col min="14564" max="14564" width="10" customWidth="1"/>
    <col min="14566" max="14566" width="9.140625" customWidth="1"/>
    <col min="14567" max="14567" width="10" customWidth="1"/>
    <col min="14568" max="14568" width="2.85546875" customWidth="1"/>
    <col min="14569" max="14570" width="9.140625" customWidth="1"/>
    <col min="14573" max="14573" width="9.140625" customWidth="1"/>
    <col min="14576" max="14576" width="9.140625" customWidth="1"/>
    <col min="14578" max="14578" width="3.42578125" customWidth="1"/>
    <col min="14809" max="14809" width="18.28515625" customWidth="1"/>
    <col min="14810" max="14812" width="0" hidden="1" customWidth="1"/>
    <col min="14813" max="14813" width="9.140625" customWidth="1"/>
    <col min="14814" max="14814" width="10" customWidth="1"/>
    <col min="14817" max="14817" width="10" customWidth="1"/>
    <col min="14820" max="14820" width="10" customWidth="1"/>
    <col min="14822" max="14822" width="9.140625" customWidth="1"/>
    <col min="14823" max="14823" width="10" customWidth="1"/>
    <col min="14824" max="14824" width="2.85546875" customWidth="1"/>
    <col min="14825" max="14826" width="9.140625" customWidth="1"/>
    <col min="14829" max="14829" width="9.140625" customWidth="1"/>
    <col min="14832" max="14832" width="9.140625" customWidth="1"/>
    <col min="14834" max="14834" width="3.42578125" customWidth="1"/>
    <col min="15065" max="15065" width="18.28515625" customWidth="1"/>
    <col min="15066" max="15068" width="0" hidden="1" customWidth="1"/>
    <col min="15069" max="15069" width="9.140625" customWidth="1"/>
    <col min="15070" max="15070" width="10" customWidth="1"/>
    <col min="15073" max="15073" width="10" customWidth="1"/>
    <col min="15076" max="15076" width="10" customWidth="1"/>
    <col min="15078" max="15078" width="9.140625" customWidth="1"/>
    <col min="15079" max="15079" width="10" customWidth="1"/>
    <col min="15080" max="15080" width="2.85546875" customWidth="1"/>
    <col min="15081" max="15082" width="9.140625" customWidth="1"/>
    <col min="15085" max="15085" width="9.140625" customWidth="1"/>
    <col min="15088" max="15088" width="9.140625" customWidth="1"/>
    <col min="15090" max="15090" width="3.42578125" customWidth="1"/>
    <col min="15321" max="15321" width="18.28515625" customWidth="1"/>
    <col min="15322" max="15324" width="0" hidden="1" customWidth="1"/>
    <col min="15325" max="15325" width="9.140625" customWidth="1"/>
    <col min="15326" max="15326" width="10" customWidth="1"/>
    <col min="15329" max="15329" width="10" customWidth="1"/>
    <col min="15332" max="15332" width="10" customWidth="1"/>
    <col min="15334" max="15334" width="9.140625" customWidth="1"/>
    <col min="15335" max="15335" width="10" customWidth="1"/>
    <col min="15336" max="15336" width="2.85546875" customWidth="1"/>
    <col min="15337" max="15338" width="9.140625" customWidth="1"/>
    <col min="15341" max="15341" width="9.140625" customWidth="1"/>
    <col min="15344" max="15344" width="9.140625" customWidth="1"/>
    <col min="15346" max="15346" width="3.42578125" customWidth="1"/>
    <col min="15577" max="15577" width="18.28515625" customWidth="1"/>
    <col min="15578" max="15580" width="0" hidden="1" customWidth="1"/>
    <col min="15581" max="15581" width="9.140625" customWidth="1"/>
    <col min="15582" max="15582" width="10" customWidth="1"/>
    <col min="15585" max="15585" width="10" customWidth="1"/>
    <col min="15588" max="15588" width="10" customWidth="1"/>
    <col min="15590" max="15590" width="9.140625" customWidth="1"/>
    <col min="15591" max="15591" width="10" customWidth="1"/>
    <col min="15592" max="15592" width="2.85546875" customWidth="1"/>
    <col min="15593" max="15594" width="9.140625" customWidth="1"/>
    <col min="15597" max="15597" width="9.140625" customWidth="1"/>
    <col min="15600" max="15600" width="9.140625" customWidth="1"/>
    <col min="15602" max="15602" width="3.42578125" customWidth="1"/>
    <col min="15833" max="15833" width="18.28515625" customWidth="1"/>
    <col min="15834" max="15836" width="0" hidden="1" customWidth="1"/>
    <col min="15837" max="15837" width="9.140625" customWidth="1"/>
    <col min="15838" max="15838" width="10" customWidth="1"/>
    <col min="15841" max="15841" width="10" customWidth="1"/>
    <col min="15844" max="15844" width="10" customWidth="1"/>
    <col min="15846" max="15846" width="9.140625" customWidth="1"/>
    <col min="15847" max="15847" width="10" customWidth="1"/>
    <col min="15848" max="15848" width="2.85546875" customWidth="1"/>
    <col min="15849" max="15850" width="9.140625" customWidth="1"/>
    <col min="15853" max="15853" width="9.140625" customWidth="1"/>
    <col min="15856" max="15856" width="9.140625" customWidth="1"/>
    <col min="15858" max="15858" width="3.42578125" customWidth="1"/>
    <col min="16089" max="16089" width="18.28515625" customWidth="1"/>
    <col min="16090" max="16092" width="0" hidden="1" customWidth="1"/>
    <col min="16093" max="16093" width="9.140625" customWidth="1"/>
    <col min="16094" max="16094" width="10" customWidth="1"/>
    <col min="16097" max="16097" width="10" customWidth="1"/>
    <col min="16100" max="16100" width="10" customWidth="1"/>
    <col min="16102" max="16102" width="9.140625" customWidth="1"/>
    <col min="16103" max="16103" width="10" customWidth="1"/>
    <col min="16104" max="16104" width="2.85546875" customWidth="1"/>
    <col min="16105" max="16106" width="9.140625" customWidth="1"/>
    <col min="16109" max="16109" width="9.140625" customWidth="1"/>
    <col min="16112" max="16112" width="9.140625" customWidth="1"/>
    <col min="16114" max="16114" width="3.42578125" customWidth="1"/>
  </cols>
  <sheetData>
    <row r="1" spans="1:30" ht="30.75" customHeight="1" thickBot="1">
      <c r="A1" s="1716" t="s">
        <v>257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O1" s="294"/>
      <c r="P1" s="294"/>
      <c r="Q1" s="294"/>
      <c r="R1" s="294"/>
      <c r="T1" s="294"/>
      <c r="U1" s="294"/>
      <c r="W1" s="294"/>
    </row>
    <row r="2" spans="1:30" ht="39" thickBot="1">
      <c r="A2" s="429" t="s">
        <v>3</v>
      </c>
      <c r="B2" s="441" t="s">
        <v>75</v>
      </c>
      <c r="C2" s="442" t="s">
        <v>13</v>
      </c>
      <c r="D2" s="442" t="s">
        <v>111</v>
      </c>
      <c r="E2" s="442" t="s">
        <v>15</v>
      </c>
      <c r="F2" s="442" t="s">
        <v>112</v>
      </c>
      <c r="G2" s="442" t="s">
        <v>17</v>
      </c>
      <c r="H2" s="442" t="s">
        <v>18</v>
      </c>
      <c r="I2" s="442" t="s">
        <v>19</v>
      </c>
      <c r="J2" s="442" t="s">
        <v>258</v>
      </c>
      <c r="K2" s="442" t="s">
        <v>259</v>
      </c>
      <c r="L2" s="73"/>
      <c r="M2" s="73"/>
      <c r="N2" s="73"/>
      <c r="O2" s="295"/>
      <c r="P2" s="295"/>
      <c r="Q2" s="295"/>
      <c r="R2" s="295"/>
      <c r="S2" s="73"/>
      <c r="T2" s="112"/>
      <c r="U2" s="112"/>
      <c r="V2" s="73"/>
      <c r="W2" s="295"/>
      <c r="X2" s="73"/>
      <c r="Y2" s="73"/>
      <c r="Z2" s="73"/>
    </row>
    <row r="3" spans="1:30">
      <c r="A3" s="1384" t="s">
        <v>58</v>
      </c>
      <c r="B3" s="1385"/>
      <c r="C3" s="1386"/>
      <c r="D3" s="1386"/>
      <c r="E3" s="1386"/>
      <c r="F3" s="1386"/>
      <c r="G3" s="1386"/>
      <c r="H3" s="1386"/>
      <c r="I3" s="1386"/>
      <c r="J3" s="1386"/>
      <c r="K3" s="1386"/>
      <c r="L3" s="73"/>
      <c r="M3" s="73"/>
      <c r="N3" s="73"/>
      <c r="O3" s="296" t="s">
        <v>152</v>
      </c>
      <c r="P3" s="314"/>
      <c r="Q3" s="314"/>
      <c r="R3" s="297"/>
      <c r="S3" s="73"/>
      <c r="T3" s="296" t="s">
        <v>176</v>
      </c>
      <c r="U3" s="297"/>
      <c r="V3" s="73"/>
      <c r="W3" s="396" t="s">
        <v>152</v>
      </c>
      <c r="X3" s="73"/>
      <c r="Y3" s="73"/>
      <c r="Z3" s="73"/>
    </row>
    <row r="4" spans="1:30" ht="34.5">
      <c r="A4" s="1268" t="s">
        <v>114</v>
      </c>
      <c r="B4" s="1385"/>
      <c r="C4" s="1386"/>
      <c r="D4" s="1386"/>
      <c r="E4" s="1386"/>
      <c r="F4" s="1386"/>
      <c r="G4" s="1386"/>
      <c r="H4" s="1386"/>
      <c r="I4" s="1386"/>
      <c r="J4" s="1386"/>
      <c r="K4" s="1386"/>
      <c r="L4" s="211"/>
      <c r="M4" s="211"/>
      <c r="N4" s="211"/>
      <c r="O4" s="298" t="s">
        <v>151</v>
      </c>
      <c r="P4" s="349" t="s">
        <v>156</v>
      </c>
      <c r="Q4" s="353" t="s">
        <v>157</v>
      </c>
      <c r="R4" s="316" t="s">
        <v>158</v>
      </c>
      <c r="S4" s="211"/>
      <c r="T4" s="315" t="s">
        <v>177</v>
      </c>
      <c r="U4" s="316" t="s">
        <v>178</v>
      </c>
      <c r="V4" s="211"/>
      <c r="W4" s="397" t="s">
        <v>174</v>
      </c>
      <c r="X4" s="211"/>
      <c r="Y4" s="211"/>
      <c r="Z4" s="211"/>
      <c r="AA4" s="275" t="s">
        <v>132</v>
      </c>
      <c r="AD4" s="68" t="s">
        <v>133</v>
      </c>
    </row>
    <row r="5" spans="1:30">
      <c r="A5" s="447" t="s">
        <v>115</v>
      </c>
      <c r="B5" s="1119">
        <v>6.0758948098137822</v>
      </c>
      <c r="C5" s="604">
        <v>5.5504073802938931</v>
      </c>
      <c r="D5" s="604">
        <v>6.1802884882457461</v>
      </c>
      <c r="E5" s="604">
        <v>4.5114829565425056</v>
      </c>
      <c r="F5" s="604">
        <v>4.714746191399982</v>
      </c>
      <c r="G5" s="604">
        <v>4.0445327814369447</v>
      </c>
      <c r="H5" s="604">
        <v>5.1007477382778008</v>
      </c>
      <c r="I5" s="604">
        <v>4.9274523800927916</v>
      </c>
      <c r="J5" s="604">
        <v>5.1653569153500332</v>
      </c>
      <c r="K5" s="604">
        <v>5.5931224917674207</v>
      </c>
      <c r="L5" s="211"/>
      <c r="M5" s="211"/>
      <c r="N5" s="211"/>
      <c r="O5" s="299"/>
      <c r="P5" s="376"/>
      <c r="Q5" s="350"/>
      <c r="R5" s="300"/>
      <c r="S5" s="211"/>
      <c r="T5" s="299"/>
      <c r="U5" s="395"/>
      <c r="V5" s="211"/>
      <c r="W5" s="398"/>
      <c r="X5" s="211"/>
      <c r="Y5" s="211"/>
      <c r="Z5" s="211"/>
    </row>
    <row r="6" spans="1:30">
      <c r="A6" s="1387" t="s">
        <v>116</v>
      </c>
      <c r="B6" s="1250">
        <v>0.20847082678742937</v>
      </c>
      <c r="C6" s="1388">
        <v>-3.339431811161872E-2</v>
      </c>
      <c r="D6" s="1389">
        <v>-0.46800586078926443</v>
      </c>
      <c r="E6" s="1389">
        <v>-0.24975307305887101</v>
      </c>
      <c r="F6" s="1389">
        <v>-0.36176966072777217</v>
      </c>
      <c r="G6" s="1389">
        <v>-0.18203866801226531</v>
      </c>
      <c r="H6" s="1389">
        <v>-0.33085132884480178</v>
      </c>
      <c r="I6" s="1389">
        <v>-0.63370772872177517</v>
      </c>
      <c r="J6" s="1389">
        <v>-0.17314212734137116</v>
      </c>
      <c r="K6" s="1390">
        <v>6.1374899966720499E-3</v>
      </c>
      <c r="L6" s="211"/>
      <c r="M6" s="211"/>
      <c r="N6" s="211"/>
      <c r="O6" s="299"/>
      <c r="P6" s="354"/>
      <c r="Q6" s="350"/>
      <c r="R6" s="300"/>
      <c r="S6" s="211"/>
      <c r="T6" s="299"/>
      <c r="U6" s="300"/>
      <c r="V6" s="211"/>
      <c r="W6" s="398"/>
      <c r="X6" s="211"/>
      <c r="Y6" s="211"/>
      <c r="Z6" s="211"/>
    </row>
    <row r="7" spans="1:30">
      <c r="A7" s="1268" t="s">
        <v>117</v>
      </c>
      <c r="B7" s="589">
        <v>6.2843656366012119</v>
      </c>
      <c r="C7" s="590">
        <v>5.5170130621822748</v>
      </c>
      <c r="D7" s="590">
        <v>5.7122826274564815</v>
      </c>
      <c r="E7" s="590">
        <v>4.2617298834836346</v>
      </c>
      <c r="F7" s="590">
        <v>4.3529765306722101</v>
      </c>
      <c r="G7" s="590">
        <v>3.8624941134246793</v>
      </c>
      <c r="H7" s="590">
        <v>4.7698964094329988</v>
      </c>
      <c r="I7" s="590">
        <v>4.293744651371016</v>
      </c>
      <c r="J7" s="590">
        <v>4.9922147880086616</v>
      </c>
      <c r="K7" s="590">
        <v>5.5992599817640931</v>
      </c>
      <c r="L7" s="211"/>
      <c r="M7" s="211"/>
      <c r="N7" s="211"/>
      <c r="O7" s="299"/>
      <c r="P7" s="354"/>
      <c r="Q7" s="350"/>
      <c r="R7" s="300"/>
      <c r="S7" s="211"/>
      <c r="T7" s="299"/>
      <c r="U7" s="300"/>
      <c r="V7" s="211"/>
      <c r="W7" s="398"/>
      <c r="X7" s="211"/>
      <c r="Y7" s="211"/>
      <c r="Z7" s="211"/>
    </row>
    <row r="8" spans="1:30">
      <c r="A8" s="1268" t="s">
        <v>118</v>
      </c>
      <c r="B8" s="1239"/>
      <c r="C8" s="1210"/>
      <c r="D8" s="1210"/>
      <c r="E8" s="1210"/>
      <c r="F8" s="1210"/>
      <c r="G8" s="1210"/>
      <c r="H8" s="1210"/>
      <c r="I8" s="1210"/>
      <c r="J8" s="1210"/>
      <c r="K8" s="1210"/>
      <c r="L8" s="211"/>
      <c r="M8" s="211"/>
      <c r="N8" s="211"/>
      <c r="O8" s="301">
        <f>'T8'!AN7/SUM('T1'!E$4:E$5)*100</f>
        <v>5.8836725385541984</v>
      </c>
      <c r="P8" s="377">
        <f>'T8'!AO7/('T1'!$E$7+'T1'!$E$9)*100</f>
        <v>4.1765782739210504</v>
      </c>
      <c r="Q8" s="373">
        <f>'T8'!AP7/('T1'!$E$8+'T1'!$E$10+'T1'!$E$11)*100</f>
        <v>4.9597402528892438</v>
      </c>
      <c r="R8" s="302">
        <f>'T8'!AQ7/SUM('T1'!E$6:E$11)*100</f>
        <v>4.7628763011992215</v>
      </c>
      <c r="S8" s="211"/>
      <c r="T8" s="301">
        <f>'T8'!BA7/('T1'!E$4+'T1'!E$5+'T1'!E$9)*100</f>
        <v>5.6806432187420386</v>
      </c>
      <c r="U8" s="302">
        <f>'T8'!BB7/('T1'!E$6+'T1'!E$8+'T1'!E$10+'T1'!E$11)*100</f>
        <v>5.3361944085632338</v>
      </c>
      <c r="V8" s="211"/>
      <c r="W8" s="399">
        <f>'T8'!BD7/('T1'!E$12-'T1'!E$7)*100</f>
        <v>5.2133334655936805</v>
      </c>
      <c r="X8" s="211"/>
      <c r="Y8" s="211"/>
      <c r="Z8" s="211"/>
      <c r="AA8" s="71">
        <f>B8-J8</f>
        <v>0</v>
      </c>
    </row>
    <row r="9" spans="1:30">
      <c r="A9" s="447" t="s">
        <v>119</v>
      </c>
      <c r="B9" s="1119">
        <v>1.3044565765958589</v>
      </c>
      <c r="C9" s="604">
        <v>2.5959872130096588</v>
      </c>
      <c r="D9" s="604">
        <v>2.8381994285464214</v>
      </c>
      <c r="E9" s="604">
        <v>1.9941178248152336</v>
      </c>
      <c r="F9" s="604">
        <v>1.7060721895135984</v>
      </c>
      <c r="G9" s="604">
        <v>1.6706772273031707</v>
      </c>
      <c r="H9" s="604">
        <v>1.8857060623889574</v>
      </c>
      <c r="I9" s="604">
        <v>1.8233375623502159</v>
      </c>
      <c r="J9" s="604">
        <v>2.2810808838087491</v>
      </c>
      <c r="K9" s="604">
        <v>1.8222682827536412</v>
      </c>
      <c r="L9" s="211"/>
      <c r="M9" s="211"/>
      <c r="N9" s="211"/>
      <c r="O9" s="304">
        <f>'T8'!AN8/SUM('T1'!E$4:E$5)*100</f>
        <v>0.11999703107075434</v>
      </c>
      <c r="P9" s="378">
        <f>'T8'!AO8/('T1'!$E$7+'T1'!$E$9)*100</f>
        <v>-0.20118713917543787</v>
      </c>
      <c r="Q9" s="374">
        <f>'T8'!AP8/('T1'!$E$8+'T1'!$E$10+'T1'!$E$11)*100</f>
        <v>-0.41974729111739062</v>
      </c>
      <c r="R9" s="305">
        <f>'T8'!AQ8/SUM('T1'!E$6:E$11)*100</f>
        <v>-0.31921592598805426</v>
      </c>
      <c r="S9" s="211"/>
      <c r="T9" s="304">
        <f>'T8'!BA8/('T1'!E$4+'T1'!E$5+'T1'!E$9)*100</f>
        <v>8.6654212882791043E-2</v>
      </c>
      <c r="U9" s="305">
        <f>'T8'!BB8/('T1'!E$6+'T1'!E$8+'T1'!E$10+'T1'!E$11)*100</f>
        <v>-0.43463170008509788</v>
      </c>
      <c r="V9" s="211"/>
      <c r="W9" s="400">
        <f>'T8'!BD8/('T1'!E$12-'T1'!E$7)*100</f>
        <v>-0.16752096926201884</v>
      </c>
      <c r="X9" s="211"/>
      <c r="Y9" s="211"/>
      <c r="Z9" s="211"/>
      <c r="AA9" s="72">
        <f>B9-J9</f>
        <v>-0.97662430721289017</v>
      </c>
    </row>
    <row r="10" spans="1:30">
      <c r="A10" s="447" t="s">
        <v>121</v>
      </c>
      <c r="B10" s="593">
        <v>1.0301887579944311</v>
      </c>
      <c r="C10" s="594">
        <v>0.33347981730036952</v>
      </c>
      <c r="D10" s="594">
        <v>0.51562916252444169</v>
      </c>
      <c r="E10" s="594">
        <v>0.4110934621407526</v>
      </c>
      <c r="F10" s="594">
        <v>0.62650819365600274</v>
      </c>
      <c r="G10" s="594">
        <v>0.56199922890950416</v>
      </c>
      <c r="H10" s="594">
        <v>0.5732766507164736</v>
      </c>
      <c r="I10" s="594">
        <v>0.64751545263143662</v>
      </c>
      <c r="J10" s="594">
        <v>0.43892311484021823</v>
      </c>
      <c r="K10" s="594">
        <v>0.71669638512087519</v>
      </c>
      <c r="L10" s="245"/>
      <c r="M10" s="54">
        <f>R10/C10</f>
        <v>13.325125373955407</v>
      </c>
      <c r="N10" s="245"/>
      <c r="O10" s="203">
        <f>SUM(O8:O9)</f>
        <v>6.0036695696249529</v>
      </c>
      <c r="P10" s="204">
        <f>SUM(P8:P9)</f>
        <v>3.9753911347456126</v>
      </c>
      <c r="Q10" s="205">
        <f>SUM(Q8:Q9)</f>
        <v>4.5399929617718531</v>
      </c>
      <c r="R10" s="288">
        <f>SUM(R8:R9)</f>
        <v>4.4436603752111674</v>
      </c>
      <c r="S10" s="54">
        <f>R10/O10</f>
        <v>0.74015738602495429</v>
      </c>
      <c r="T10" s="203">
        <f>SUM(T8:T9)</f>
        <v>5.7672974316248293</v>
      </c>
      <c r="U10" s="288">
        <f>SUM(U8:U9)</f>
        <v>4.9015627084781359</v>
      </c>
      <c r="V10" s="245"/>
      <c r="W10" s="289">
        <f>SUM(W8:W9)</f>
        <v>5.0458124963316617</v>
      </c>
      <c r="X10" s="245"/>
      <c r="Y10" s="245"/>
      <c r="Z10" s="245"/>
      <c r="AA10" s="72">
        <f>B10-J10</f>
        <v>0.59126564315421293</v>
      </c>
    </row>
    <row r="11" spans="1:30" s="250" customFormat="1">
      <c r="A11" s="447" t="s">
        <v>160</v>
      </c>
      <c r="B11" s="593">
        <v>1.0788740183632124</v>
      </c>
      <c r="C11" s="594">
        <v>0.8819251756793427</v>
      </c>
      <c r="D11" s="594">
        <v>0.88964812540776972</v>
      </c>
      <c r="E11" s="594">
        <v>0.79103655494588043</v>
      </c>
      <c r="F11" s="594">
        <v>0.8158885589615722</v>
      </c>
      <c r="G11" s="594">
        <v>0.83156311776106806</v>
      </c>
      <c r="H11" s="594">
        <v>0.88122547561701059</v>
      </c>
      <c r="I11" s="594">
        <v>0.84117997086961127</v>
      </c>
      <c r="J11" s="594">
        <v>0.86287787416515116</v>
      </c>
      <c r="K11" s="594">
        <v>0.96435164663371198</v>
      </c>
      <c r="L11" s="211"/>
      <c r="M11" s="211"/>
      <c r="N11" s="211"/>
      <c r="O11" s="299"/>
      <c r="P11" s="354"/>
      <c r="Q11" s="350"/>
      <c r="R11" s="300"/>
      <c r="S11" s="211"/>
      <c r="T11" s="299"/>
      <c r="U11" s="300"/>
      <c r="V11" s="211"/>
      <c r="W11" s="398"/>
      <c r="X11" s="211"/>
      <c r="Y11" s="211"/>
      <c r="Z11" s="211"/>
      <c r="AA11" s="251"/>
      <c r="AB11" s="251"/>
      <c r="AC11" s="251"/>
      <c r="AD11" s="251"/>
    </row>
    <row r="12" spans="1:30" s="250" customFormat="1">
      <c r="A12" s="447" t="s">
        <v>120</v>
      </c>
      <c r="B12" s="593">
        <v>3.3123242247569094E-2</v>
      </c>
      <c r="C12" s="594">
        <v>4.4950827368150806E-5</v>
      </c>
      <c r="D12" s="594">
        <v>9.5664752190693938E-5</v>
      </c>
      <c r="E12" s="594">
        <v>4.5667822980134604E-5</v>
      </c>
      <c r="F12" s="594">
        <v>8.3622854213622234E-5</v>
      </c>
      <c r="G12" s="594">
        <v>4.2754831221537711E-5</v>
      </c>
      <c r="H12" s="594">
        <v>9.4006059506621833E-5</v>
      </c>
      <c r="I12" s="594">
        <v>7.4773157648274789E-5</v>
      </c>
      <c r="J12" s="594">
        <v>5.5554786092906288E-5</v>
      </c>
      <c r="K12" s="594">
        <v>1.5590568181750704E-2</v>
      </c>
      <c r="L12" s="52"/>
      <c r="M12" s="52"/>
      <c r="N12" s="52"/>
      <c r="O12" s="306"/>
      <c r="P12" s="357"/>
      <c r="Q12" s="352"/>
      <c r="R12" s="307"/>
      <c r="S12" s="52"/>
      <c r="T12" s="306"/>
      <c r="U12" s="307"/>
      <c r="V12" s="52"/>
      <c r="W12" s="401"/>
      <c r="X12" s="52"/>
      <c r="Y12" s="52"/>
      <c r="Z12" s="52"/>
      <c r="AA12" s="251"/>
      <c r="AB12" s="251"/>
      <c r="AC12" s="251"/>
      <c r="AD12" s="251"/>
    </row>
    <row r="13" spans="1:30">
      <c r="A13" s="447" t="s">
        <v>122</v>
      </c>
      <c r="B13" s="593">
        <v>9.6372688398646031E-2</v>
      </c>
      <c r="C13" s="594">
        <v>2.5404338498515196E-2</v>
      </c>
      <c r="D13" s="594">
        <v>3.9560091671239798E-2</v>
      </c>
      <c r="E13" s="594">
        <v>3.56027339001143E-2</v>
      </c>
      <c r="F13" s="594">
        <v>5.2440452944846262E-2</v>
      </c>
      <c r="G13" s="594">
        <v>7.2785119938356263E-2</v>
      </c>
      <c r="H13" s="594">
        <v>5.2551440994525737E-2</v>
      </c>
      <c r="I13" s="594">
        <v>3.9711652476709117E-2</v>
      </c>
      <c r="J13" s="594">
        <v>3.9442251119548084E-2</v>
      </c>
      <c r="K13" s="594">
        <v>6.6187850030321183E-2</v>
      </c>
      <c r="L13" s="7"/>
      <c r="M13" s="7"/>
      <c r="N13" s="7"/>
      <c r="O13" s="282">
        <f>'T8'!AN11/SUM('T1'!E$4:E$5)*100</f>
        <v>1.7768959507586617</v>
      </c>
      <c r="P13" s="283">
        <f>'T8'!AO11/('T1'!$E$7+'T1'!$E$9)*100</f>
        <v>1.7621406751499962</v>
      </c>
      <c r="Q13" s="284">
        <f>'T8'!AP11/('T1'!$E$8+'T1'!$E$10+'T1'!$E$11)*100</f>
        <v>1.8249936842720507</v>
      </c>
      <c r="R13" s="303">
        <f>'T8'!AQ11/SUM('T1'!E$6:E$11)*100</f>
        <v>1.9519196327108217</v>
      </c>
      <c r="S13" s="7"/>
      <c r="T13" s="282">
        <f>'T8'!BA11/('T1'!E$4+'T1'!E$5+'T1'!E$9)*100</f>
        <v>1.7651700799589967</v>
      </c>
      <c r="U13" s="303">
        <f>'T8'!BB11/('T1'!E$6+'T1'!E$8+'T1'!E$10+'T1'!E$11)*100</f>
        <v>2.1374971166934946</v>
      </c>
      <c r="V13" s="7"/>
      <c r="W13" s="285">
        <f>'T8'!BD11/('T1'!E$12-'T1'!E$7)*100</f>
        <v>2.3021361612554623</v>
      </c>
      <c r="X13" s="7"/>
      <c r="Y13" s="7"/>
      <c r="Z13" s="7"/>
      <c r="AA13" s="72">
        <f t="shared" ref="AA13:AA22" si="0">B13-J13</f>
        <v>5.6930437279097947E-2</v>
      </c>
    </row>
    <row r="14" spans="1:30">
      <c r="A14" s="447" t="s">
        <v>173</v>
      </c>
      <c r="B14" s="593">
        <v>0.39209735660455608</v>
      </c>
      <c r="C14" s="594">
        <v>0.23357219627902845</v>
      </c>
      <c r="D14" s="594">
        <v>8.0627230387505758E-2</v>
      </c>
      <c r="E14" s="594">
        <v>3.1296422002521189E-2</v>
      </c>
      <c r="F14" s="594">
        <v>4.1076317687457221E-3</v>
      </c>
      <c r="G14" s="594">
        <v>4.0720573165901525E-2</v>
      </c>
      <c r="H14" s="594">
        <v>1.5899051632376739E-2</v>
      </c>
      <c r="I14" s="594">
        <v>3.452799776005008E-3</v>
      </c>
      <c r="J14" s="594">
        <v>0.1363708167318437</v>
      </c>
      <c r="K14" s="594">
        <v>0.25650970540302798</v>
      </c>
      <c r="L14" s="7"/>
      <c r="M14" s="7"/>
      <c r="N14" s="7"/>
      <c r="O14" s="282">
        <f>'T8'!AN12/SUM('T1'!E$4:E$5)*100</f>
        <v>0.77533399370553135</v>
      </c>
      <c r="P14" s="283">
        <f>'T8'!AO12/('T1'!$E$7+'T1'!$E$9)*100</f>
        <v>0.51932566895813126</v>
      </c>
      <c r="Q14" s="284">
        <f>'T8'!AP12/('T1'!$E$8+'T1'!$E$10+'T1'!$E$11)*100</f>
        <v>0.60624070870624025</v>
      </c>
      <c r="R14" s="303">
        <f>'T8'!AQ12/SUM('T1'!E$6:E$11)*100</f>
        <v>0.54913953324686127</v>
      </c>
      <c r="S14" s="7"/>
      <c r="T14" s="282">
        <f>'T8'!BA12/('T1'!E$4+'T1'!E$5+'T1'!E$9)*100</f>
        <v>0.75178319392470594</v>
      </c>
      <c r="U14" s="303">
        <f>'T8'!BB12/('T1'!E$6+'T1'!E$8+'T1'!E$10+'T1'!E$11)*100</f>
        <v>0.57829335511212332</v>
      </c>
      <c r="V14" s="7"/>
      <c r="W14" s="285">
        <f>'T8'!BD12/('T1'!E$12-'T1'!E$7)*100</f>
        <v>0.44096505383016388</v>
      </c>
      <c r="X14" s="7"/>
      <c r="Y14" s="7"/>
      <c r="Z14" s="7"/>
      <c r="AA14" s="72">
        <f>B14-J14</f>
        <v>0.25572653987271238</v>
      </c>
    </row>
    <row r="15" spans="1:30">
      <c r="A15" s="447" t="s">
        <v>123</v>
      </c>
      <c r="B15" s="1250">
        <v>2.1381715869511249</v>
      </c>
      <c r="C15" s="1390">
        <v>1.4817652309373641</v>
      </c>
      <c r="D15" s="1390">
        <v>1.8187338206753974</v>
      </c>
      <c r="E15" s="1390">
        <v>1.2506255377879454</v>
      </c>
      <c r="F15" s="1390">
        <v>1.5130098438014532</v>
      </c>
      <c r="G15" s="1390">
        <v>0.8699885429311417</v>
      </c>
      <c r="H15" s="1390">
        <v>1.6947877861468661</v>
      </c>
      <c r="I15" s="1390">
        <v>1.575327173041539</v>
      </c>
      <c r="J15" s="1390">
        <v>1.4089195545871955</v>
      </c>
      <c r="K15" s="1390">
        <v>1.7515180536440924</v>
      </c>
      <c r="L15" s="7"/>
      <c r="M15" s="7"/>
      <c r="N15" s="7"/>
      <c r="O15" s="282">
        <f>'T8'!AN13/SUM('T1'!E$4:E$5)*100</f>
        <v>1.0068305179178663</v>
      </c>
      <c r="P15" s="283">
        <f>'T8'!AO13/('T1'!$E$7+'T1'!$E$9)*100</f>
        <v>0.82010290159472909</v>
      </c>
      <c r="Q15" s="284">
        <f>'T8'!AP13/('T1'!$E$8+'T1'!$E$10+'T1'!$E$11)*100</f>
        <v>0.85448097894957487</v>
      </c>
      <c r="R15" s="303">
        <f>'T8'!AQ13/SUM('T1'!E$6:E$11)*100</f>
        <v>0.84296835500000666</v>
      </c>
      <c r="S15" s="7"/>
      <c r="T15" s="282">
        <f>'T8'!BA13/('T1'!E$4+'T1'!E$5+'T1'!E$9)*100</f>
        <v>0.98748211282718579</v>
      </c>
      <c r="U15" s="303">
        <f>'T8'!BB13/('T1'!E$6+'T1'!E$8+'T1'!E$10+'T1'!E$11)*100</f>
        <v>0.86532759528466507</v>
      </c>
      <c r="V15" s="7"/>
      <c r="W15" s="285">
        <f>'T8'!BD13/('T1'!E$12-'T1'!E$7)*100</f>
        <v>0.86814907148791798</v>
      </c>
      <c r="X15" s="7"/>
      <c r="Y15" s="7"/>
      <c r="Z15" s="7"/>
      <c r="AA15" s="72">
        <f>B15-J15</f>
        <v>0.72925203236392933</v>
      </c>
    </row>
    <row r="16" spans="1:30">
      <c r="A16" s="488" t="s">
        <v>124</v>
      </c>
      <c r="B16" s="596">
        <v>6.0732842271553977</v>
      </c>
      <c r="C16" s="597">
        <v>5.5521789225316471</v>
      </c>
      <c r="D16" s="597">
        <v>6.1824935239649665</v>
      </c>
      <c r="E16" s="597">
        <v>4.5138182034154273</v>
      </c>
      <c r="F16" s="597">
        <v>4.7181104935004319</v>
      </c>
      <c r="G16" s="597">
        <v>4.0477765648403645</v>
      </c>
      <c r="H16" s="597">
        <v>5.1035404735557162</v>
      </c>
      <c r="I16" s="597">
        <v>4.9305993843031652</v>
      </c>
      <c r="J16" s="597">
        <v>5.1676700500387982</v>
      </c>
      <c r="K16" s="590">
        <v>5.5931224917674207</v>
      </c>
      <c r="L16" s="7"/>
      <c r="M16" s="7"/>
      <c r="N16" s="7"/>
      <c r="O16" s="282">
        <f>'T8'!AN14/SUM('T1'!E$4:E$5)*100</f>
        <v>2.1023268111200588E-2</v>
      </c>
      <c r="P16" s="283">
        <f>'T8'!AO14/('T1'!$E$7+'T1'!$E$9)*100</f>
        <v>4.3578575277911843E-5</v>
      </c>
      <c r="Q16" s="284">
        <f>'T8'!AP14/('T1'!$E$8+'T1'!$E$10+'T1'!$E$11)*100</f>
        <v>8.6300056074978086E-5</v>
      </c>
      <c r="R16" s="303">
        <f>'T8'!AQ14/SUM('T1'!E$6:E$11)*100</f>
        <v>6.6638756139771898E-5</v>
      </c>
      <c r="S16" s="7"/>
      <c r="T16" s="282">
        <f>'T8'!BA14/('T1'!E$4+'T1'!E$5+'T1'!E$9)*100</f>
        <v>1.8707153023122182E-2</v>
      </c>
      <c r="U16" s="303">
        <f>'T8'!BB14/('T1'!E$6+'T1'!E$8+'T1'!E$10+'T1'!E$11)*100</f>
        <v>8.9188412853729719E-5</v>
      </c>
      <c r="V16" s="7"/>
      <c r="W16" s="285">
        <f>'T8'!BD14/('T1'!E$12-'T1'!E$7)*100</f>
        <v>5.6280220064006822E-5</v>
      </c>
      <c r="X16" s="7"/>
      <c r="Y16" s="7"/>
      <c r="Z16" s="7"/>
      <c r="AA16" s="72">
        <f t="shared" si="0"/>
        <v>0.90561417711659953</v>
      </c>
    </row>
    <row r="17" spans="1:30">
      <c r="A17" s="488" t="s">
        <v>256</v>
      </c>
      <c r="B17" s="1376">
        <v>-0.21108140944581422</v>
      </c>
      <c r="C17" s="597">
        <v>3.5165860349372302E-2</v>
      </c>
      <c r="D17" s="597">
        <v>0.47021089650848502</v>
      </c>
      <c r="E17" s="597">
        <v>0.2520883199317927</v>
      </c>
      <c r="F17" s="597">
        <v>0.36513396282822175</v>
      </c>
      <c r="G17" s="597">
        <v>0.18528245141568522</v>
      </c>
      <c r="H17" s="597">
        <v>0.33364406412271741</v>
      </c>
      <c r="I17" s="597">
        <v>0.63685473293214923</v>
      </c>
      <c r="J17" s="597">
        <v>0.17545526203013662</v>
      </c>
      <c r="K17" s="1391">
        <v>-6.1374899966724072E-3</v>
      </c>
      <c r="L17" s="7"/>
      <c r="M17" s="7"/>
      <c r="N17" s="7"/>
      <c r="O17" s="282">
        <f>'T8'!AN15/SUM('T1'!E$4:E$5)*100</f>
        <v>7.0412605171133402E-2</v>
      </c>
      <c r="P17" s="283">
        <f>'T8'!AO15/('T1'!$E$7+'T1'!$E$9)*100</f>
        <v>6.2270579548594482E-2</v>
      </c>
      <c r="Q17" s="284">
        <f>'T8'!AP15/('T1'!$E$8+'T1'!$E$10+'T1'!$E$11)*100</f>
        <v>4.9076285472865751E-2</v>
      </c>
      <c r="R17" s="303">
        <f>'T8'!AQ15/SUM('T1'!E$6:E$11)*100</f>
        <v>5.4115620476295909E-2</v>
      </c>
      <c r="S17" s="7"/>
      <c r="T17" s="282">
        <f>'T8'!BA15/('T1'!E$4+'T1'!E$5+'T1'!E$9)*100</f>
        <v>7.0674515696187018E-2</v>
      </c>
      <c r="U17" s="303">
        <f>'T8'!BB15/('T1'!E$6+'T1'!E$8+'T1'!E$10+'T1'!E$11)*100</f>
        <v>4.6141202205325096E-2</v>
      </c>
      <c r="V17" s="7"/>
      <c r="W17" s="285">
        <f>'T8'!BD15/('T1'!E$12-'T1'!E$7)*100</f>
        <v>3.9723967172478919E-2</v>
      </c>
      <c r="X17" s="7"/>
      <c r="Y17" s="7"/>
      <c r="Z17" s="7"/>
      <c r="AA17" s="72">
        <f t="shared" si="0"/>
        <v>-0.38653667147595083</v>
      </c>
    </row>
    <row r="18" spans="1:30">
      <c r="A18" s="1384" t="s">
        <v>57</v>
      </c>
      <c r="B18" s="1392"/>
      <c r="C18" s="1393"/>
      <c r="D18" s="1393"/>
      <c r="E18" s="1393"/>
      <c r="F18" s="1393"/>
      <c r="G18" s="1393"/>
      <c r="H18" s="1393"/>
      <c r="I18" s="1393"/>
      <c r="J18" s="1393"/>
      <c r="K18" s="1393"/>
      <c r="L18" s="7"/>
      <c r="M18" s="7"/>
      <c r="N18" s="7"/>
      <c r="O18" s="282">
        <f>'T8'!AN16/SUM('T1'!E$4:E$5)*100</f>
        <v>0.33410916381866324</v>
      </c>
      <c r="P18" s="283">
        <f>'T8'!AO16/('T1'!$E$7+'T1'!$E$9)*100</f>
        <v>3.8055585019506913E-2</v>
      </c>
      <c r="Q18" s="284">
        <f>'T8'!AP16/('T1'!$E$8+'T1'!$E$10+'T1'!$E$11)*100</f>
        <v>9.670883356755533E-3</v>
      </c>
      <c r="R18" s="303">
        <f>'T8'!AQ16/SUM('T1'!E$6:E$11)*100</f>
        <v>3.4769404713912773E-2</v>
      </c>
      <c r="S18" s="7"/>
      <c r="T18" s="282">
        <f>'T8'!BA16/('T1'!E$4+'T1'!E$5+'T1'!E$9)*100</f>
        <v>0.30172093134727929</v>
      </c>
      <c r="U18" s="303">
        <f>'T8'!BB16/('T1'!E$6+'T1'!E$8+'T1'!E$10+'T1'!E$11)*100</f>
        <v>3.1555976413622358E-2</v>
      </c>
      <c r="V18" s="7"/>
      <c r="W18" s="285">
        <f>'T8'!BD16/('T1'!E$12-'T1'!E$7)*100</f>
        <v>0.14408041719864573</v>
      </c>
      <c r="X18" s="7"/>
      <c r="Y18" s="7"/>
      <c r="Z18" s="7"/>
      <c r="AA18" s="72">
        <f>B18-J18</f>
        <v>0</v>
      </c>
    </row>
    <row r="19" spans="1:30">
      <c r="A19" s="1268" t="s">
        <v>114</v>
      </c>
      <c r="B19" s="1392"/>
      <c r="C19" s="1393"/>
      <c r="D19" s="1393"/>
      <c r="E19" s="1393"/>
      <c r="F19" s="1393"/>
      <c r="G19" s="1393"/>
      <c r="H19" s="1393"/>
      <c r="I19" s="1393"/>
      <c r="J19" s="1393"/>
      <c r="K19" s="1393"/>
      <c r="L19" s="7"/>
      <c r="M19" s="7"/>
      <c r="N19" s="7"/>
      <c r="O19" s="304">
        <f>'T8'!AN17/SUM('T1'!E$4:E$5)*100</f>
        <v>1.8980594291066022</v>
      </c>
      <c r="P19" s="378">
        <f>'T8'!AO17/('T1'!$E$7+'T1'!$E$9)*100</f>
        <v>0.97762614994600994</v>
      </c>
      <c r="Q19" s="374">
        <f>'T8'!AP17/('T1'!$E$8+'T1'!$E$10+'T1'!$E$11)*100</f>
        <v>1.6182191690437737</v>
      </c>
      <c r="R19" s="305">
        <f>'T8'!AQ17/SUM('T1'!E$6:E$11)*100</f>
        <v>1.3327763597986326</v>
      </c>
      <c r="S19" s="7"/>
      <c r="T19" s="304">
        <f>'T8'!BA17/('T1'!E$4+'T1'!E$5+'T1'!E$9)*100</f>
        <v>1.784566948760216</v>
      </c>
      <c r="U19" s="305">
        <f>'T8'!BB17/('T1'!E$6+'T1'!E$8+'T1'!E$10+'T1'!E$11)*100</f>
        <v>1.6800639791820628</v>
      </c>
      <c r="V19" s="7"/>
      <c r="W19" s="400">
        <f>'T8'!BD17/('T1'!E$12-'T1'!E$7)*100</f>
        <v>1.4205340266852862</v>
      </c>
      <c r="X19" s="7"/>
      <c r="Y19" s="7"/>
      <c r="Z19" s="7"/>
      <c r="AA19" s="72">
        <f t="shared" si="0"/>
        <v>0</v>
      </c>
    </row>
    <row r="20" spans="1:30">
      <c r="A20" s="447" t="s">
        <v>115</v>
      </c>
      <c r="B20" s="1119">
        <v>3.606880675468648</v>
      </c>
      <c r="C20" s="604">
        <v>4.8350006032107107</v>
      </c>
      <c r="D20" s="604">
        <v>4.7368704357873828</v>
      </c>
      <c r="E20" s="604">
        <v>4.5603722939795341</v>
      </c>
      <c r="F20" s="604">
        <v>4.3572141022466493</v>
      </c>
      <c r="G20" s="604">
        <v>4.1830677075652156</v>
      </c>
      <c r="H20" s="604">
        <v>4.2349883648333915</v>
      </c>
      <c r="I20" s="604">
        <v>4.1528457584182279</v>
      </c>
      <c r="J20" s="604">
        <v>4.5944840111677214</v>
      </c>
      <c r="K20" s="604">
        <v>4.1305135243426196</v>
      </c>
      <c r="L20" s="7"/>
      <c r="M20" s="54">
        <f>R20/C20</f>
        <v>0.98567837644900036</v>
      </c>
      <c r="N20" s="7"/>
      <c r="O20" s="203">
        <f>SUM(O13:O19)</f>
        <v>5.8826649285896586</v>
      </c>
      <c r="P20" s="204">
        <f>SUM(P13:P19)</f>
        <v>4.1795651387922454</v>
      </c>
      <c r="Q20" s="205">
        <f>SUM(Q13:Q19)</f>
        <v>4.9627680098573359</v>
      </c>
      <c r="R20" s="288">
        <f>SUM(R13:R19)</f>
        <v>4.7657555447026709</v>
      </c>
      <c r="S20" s="54">
        <f>R20/O20</f>
        <v>0.81013547474736736</v>
      </c>
      <c r="T20" s="203">
        <f>SUM(T13:T19)</f>
        <v>5.6801049355376927</v>
      </c>
      <c r="U20" s="288">
        <f>SUM(U13:U19)</f>
        <v>5.3389684133041468</v>
      </c>
      <c r="V20" s="7"/>
      <c r="W20" s="289">
        <f>SUM(W13:W19)</f>
        <v>5.2156449778500189</v>
      </c>
      <c r="X20" s="7"/>
      <c r="Y20" s="7"/>
      <c r="Z20" s="7"/>
      <c r="AA20" s="72">
        <f t="shared" si="0"/>
        <v>-0.98760333569907344</v>
      </c>
    </row>
    <row r="21" spans="1:30">
      <c r="A21" s="1387" t="s">
        <v>116</v>
      </c>
      <c r="B21" s="1254">
        <v>0.1558246939666392</v>
      </c>
      <c r="C21" s="1389">
        <v>-2.8404994773912114E-2</v>
      </c>
      <c r="D21" s="1389">
        <v>-0.29283574393057221</v>
      </c>
      <c r="E21" s="1389">
        <v>-0.23360661869970181</v>
      </c>
      <c r="F21" s="1389">
        <v>-0.30611865465552218</v>
      </c>
      <c r="G21" s="1389">
        <v>-0.20760373426748774</v>
      </c>
      <c r="H21" s="1389">
        <v>-0.2443967181704029</v>
      </c>
      <c r="I21" s="1389">
        <v>-0.35113587043703109</v>
      </c>
      <c r="J21" s="1389">
        <v>-0.13807013688034486</v>
      </c>
      <c r="K21" s="1389">
        <v>0</v>
      </c>
      <c r="L21" s="54"/>
      <c r="M21" s="54"/>
      <c r="N21" s="54"/>
      <c r="O21" s="282"/>
      <c r="P21" s="283"/>
      <c r="Q21" s="284"/>
      <c r="R21" s="303"/>
      <c r="S21" s="54"/>
      <c r="T21" s="282"/>
      <c r="U21" s="303"/>
      <c r="V21" s="54"/>
      <c r="W21" s="285"/>
      <c r="X21" s="54"/>
      <c r="Y21" s="54"/>
      <c r="Z21" s="54"/>
    </row>
    <row r="22" spans="1:30">
      <c r="A22" s="1268" t="s">
        <v>117</v>
      </c>
      <c r="B22" s="589">
        <v>3.7627053694352872</v>
      </c>
      <c r="C22" s="590">
        <v>4.8065956084367985</v>
      </c>
      <c r="D22" s="590">
        <v>4.4440346918568103</v>
      </c>
      <c r="E22" s="590">
        <v>4.326765675279832</v>
      </c>
      <c r="F22" s="590">
        <v>4.0510954475911269</v>
      </c>
      <c r="G22" s="590">
        <v>3.9754639732977277</v>
      </c>
      <c r="H22" s="590">
        <v>3.9905916466629887</v>
      </c>
      <c r="I22" s="590">
        <v>3.8017098879811968</v>
      </c>
      <c r="J22" s="590">
        <v>4.4564138742873762</v>
      </c>
      <c r="K22" s="590">
        <v>4.1305135243426196</v>
      </c>
      <c r="L22" s="54"/>
      <c r="M22" s="54"/>
      <c r="N22" s="54"/>
      <c r="O22" s="203">
        <f>O20-O10</f>
        <v>-0.12100464103529429</v>
      </c>
      <c r="P22" s="204">
        <f>P20-P10</f>
        <v>0.20417400404663288</v>
      </c>
      <c r="Q22" s="205">
        <f>Q20-Q10</f>
        <v>0.42277504808548283</v>
      </c>
      <c r="R22" s="288">
        <f>R20-R10</f>
        <v>0.32209516949150352</v>
      </c>
      <c r="S22" s="54"/>
      <c r="T22" s="203">
        <f>T20-T10</f>
        <v>-8.7192496087136639E-2</v>
      </c>
      <c r="U22" s="288">
        <f>U20-U10</f>
        <v>0.43740570482601093</v>
      </c>
      <c r="V22" s="54"/>
      <c r="W22" s="289">
        <f>W20-W10</f>
        <v>0.16983248151835717</v>
      </c>
      <c r="X22" s="54"/>
      <c r="Y22" s="54"/>
      <c r="Z22" s="54"/>
      <c r="AA22" s="72">
        <f t="shared" si="0"/>
        <v>-0.69370850485208901</v>
      </c>
    </row>
    <row r="23" spans="1:30">
      <c r="A23" s="1268" t="s">
        <v>118</v>
      </c>
      <c r="B23" s="1239"/>
      <c r="C23" s="1210"/>
      <c r="D23" s="1210"/>
      <c r="E23" s="1210"/>
      <c r="F23" s="1210"/>
      <c r="G23" s="1210"/>
      <c r="H23" s="1210"/>
      <c r="I23" s="1210"/>
      <c r="J23" s="1210"/>
      <c r="K23" s="1210"/>
      <c r="L23" s="54"/>
      <c r="M23" s="54"/>
      <c r="N23" s="54"/>
      <c r="O23" s="282"/>
      <c r="P23" s="283"/>
      <c r="Q23" s="284"/>
      <c r="R23" s="303"/>
      <c r="S23" s="54"/>
      <c r="T23" s="282"/>
      <c r="U23" s="303"/>
      <c r="V23" s="54"/>
      <c r="W23" s="285"/>
      <c r="X23" s="54"/>
      <c r="Y23" s="54"/>
      <c r="Z23" s="54"/>
    </row>
    <row r="24" spans="1:30">
      <c r="A24" s="447" t="s">
        <v>119</v>
      </c>
      <c r="B24" s="1119">
        <v>1.0092178691843643</v>
      </c>
      <c r="C24" s="604">
        <v>1.0335481882727782</v>
      </c>
      <c r="D24" s="604">
        <v>2.0300272134214348</v>
      </c>
      <c r="E24" s="604">
        <v>1.545200716458371</v>
      </c>
      <c r="F24" s="604">
        <v>2.9473890992072223</v>
      </c>
      <c r="G24" s="604">
        <v>1.9464262860550832</v>
      </c>
      <c r="H24" s="604">
        <v>3.1475539060922522</v>
      </c>
      <c r="I24" s="604">
        <v>3.2715664673065787</v>
      </c>
      <c r="J24" s="604">
        <v>1.6614934540185466</v>
      </c>
      <c r="K24" s="604">
        <v>1.3550580566275254</v>
      </c>
      <c r="L24" s="211"/>
      <c r="M24" s="211"/>
      <c r="N24" s="211"/>
      <c r="O24" s="299"/>
      <c r="P24" s="354"/>
      <c r="Q24" s="350"/>
      <c r="R24" s="300"/>
      <c r="S24" s="211"/>
      <c r="T24" s="299"/>
      <c r="U24" s="300"/>
      <c r="V24" s="211"/>
      <c r="W24" s="398"/>
      <c r="X24" s="211"/>
      <c r="Y24" s="211"/>
      <c r="Z24" s="211"/>
    </row>
    <row r="25" spans="1:30">
      <c r="A25" s="447" t="s">
        <v>121</v>
      </c>
      <c r="B25" s="593">
        <v>1.4257766235121321</v>
      </c>
      <c r="C25" s="594">
        <v>0.4907665705563124</v>
      </c>
      <c r="D25" s="594">
        <v>0.84558474928186755</v>
      </c>
      <c r="E25" s="594">
        <v>0.69691041625399464</v>
      </c>
      <c r="F25" s="594">
        <v>1.1494692083931939</v>
      </c>
      <c r="G25" s="594">
        <v>0.8345269623087116</v>
      </c>
      <c r="H25" s="594">
        <v>0.97118966156323172</v>
      </c>
      <c r="I25" s="594">
        <v>1.1151859997812701</v>
      </c>
      <c r="J25" s="594">
        <v>0.6877123062233802</v>
      </c>
      <c r="K25" s="594">
        <v>1.0344507671240848</v>
      </c>
      <c r="L25" s="211"/>
      <c r="M25" s="211"/>
      <c r="N25" s="211"/>
      <c r="O25" s="299"/>
      <c r="P25" s="354"/>
      <c r="Q25" s="350"/>
      <c r="R25" s="300"/>
      <c r="S25" s="211"/>
      <c r="T25" s="299"/>
      <c r="U25" s="300"/>
      <c r="V25" s="211"/>
      <c r="W25" s="398"/>
      <c r="X25" s="211"/>
      <c r="Y25" s="211"/>
      <c r="Z25" s="211"/>
    </row>
    <row r="26" spans="1:30">
      <c r="A26" s="447" t="s">
        <v>160</v>
      </c>
      <c r="B26" s="593">
        <v>0.14577982860401248</v>
      </c>
      <c r="C26" s="594">
        <v>0.12320724677891053</v>
      </c>
      <c r="D26" s="594">
        <v>1.605374303017451</v>
      </c>
      <c r="E26" s="594">
        <v>1.0688401795403939</v>
      </c>
      <c r="F26" s="594">
        <v>1.3319399371041558</v>
      </c>
      <c r="G26" s="594">
        <v>0.26999677193495425</v>
      </c>
      <c r="H26" s="594">
        <v>0.95674882950267903</v>
      </c>
      <c r="I26" s="594">
        <v>1.9619516757845992</v>
      </c>
      <c r="J26" s="594">
        <v>0.53065223645842696</v>
      </c>
      <c r="K26" s="594">
        <v>0.34984134611107731</v>
      </c>
      <c r="L26" s="211"/>
      <c r="M26" s="211"/>
      <c r="N26" s="211"/>
      <c r="O26" s="299"/>
      <c r="P26" s="354"/>
      <c r="Q26" s="350"/>
      <c r="R26" s="300"/>
      <c r="S26" s="211"/>
      <c r="T26" s="299"/>
      <c r="U26" s="300"/>
      <c r="V26" s="211"/>
      <c r="W26" s="398"/>
      <c r="X26" s="211"/>
      <c r="Y26" s="211"/>
      <c r="Z26" s="211"/>
    </row>
    <row r="27" spans="1:30">
      <c r="A27" s="447" t="s">
        <v>120</v>
      </c>
      <c r="B27" s="593">
        <v>0.1599683682530674</v>
      </c>
      <c r="C27" s="594">
        <v>0.10530006381376045</v>
      </c>
      <c r="D27" s="594">
        <v>0.11276432736683217</v>
      </c>
      <c r="E27" s="594">
        <v>0.30904019763609442</v>
      </c>
      <c r="F27" s="594">
        <v>0.70469749871240639</v>
      </c>
      <c r="G27" s="594">
        <v>0.49908728401566888</v>
      </c>
      <c r="H27" s="594">
        <v>0.66346633275163458</v>
      </c>
      <c r="I27" s="594">
        <v>0.34063825907174322</v>
      </c>
      <c r="J27" s="594">
        <v>0.2703959764059895</v>
      </c>
      <c r="K27" s="594">
        <v>0.21851770781207458</v>
      </c>
      <c r="L27" s="211"/>
      <c r="M27" s="211"/>
      <c r="N27" s="211"/>
      <c r="O27" s="282">
        <f>'T8'!AN22/SUM('T1'!E$4:E$5)*100</f>
        <v>4.0561245367450667</v>
      </c>
      <c r="P27" s="283">
        <f>'T8'!AO22/('T1'!$E$7+'T1'!$E$9)*100</f>
        <v>4.2897629666864425</v>
      </c>
      <c r="Q27" s="284">
        <f>'T8'!AP22/('T1'!$E$8+'T1'!$E$10+'T1'!$E$11)*100</f>
        <v>4.2428435983337067</v>
      </c>
      <c r="R27" s="303">
        <f>'T8'!AQ22/SUM('T1'!E$6:E$11)*100</f>
        <v>4.3430799109466331</v>
      </c>
      <c r="S27" s="211"/>
      <c r="T27" s="282">
        <f>'T8'!BA22/('T1'!E$4+'T1'!E$5+'T1'!E$9)*100</f>
        <v>4.0701382545860714</v>
      </c>
      <c r="U27" s="303">
        <f>'T8'!BB22/('T1'!E$6+'T1'!E$8+'T1'!E$10+'T1'!E$11)*100</f>
        <v>4.3952164833918648</v>
      </c>
      <c r="V27" s="211"/>
      <c r="W27" s="285">
        <f>'T8'!BD22/('T1'!E$12-'T1'!E$7)*100</f>
        <v>4.5969868826944618</v>
      </c>
      <c r="X27" s="211"/>
      <c r="Y27" s="211"/>
      <c r="Z27" s="211"/>
      <c r="AA27" s="72">
        <f>B27-J27</f>
        <v>-0.1104276081529221</v>
      </c>
      <c r="AD27" s="200">
        <f>C27/K27-1</f>
        <v>-0.51811656424513386</v>
      </c>
    </row>
    <row r="28" spans="1:30">
      <c r="A28" s="447" t="s">
        <v>122</v>
      </c>
      <c r="B28" s="593">
        <v>0.15310448717467889</v>
      </c>
      <c r="C28" s="594">
        <v>4.5290044816584663E-2</v>
      </c>
      <c r="D28" s="594">
        <v>8.6230078605847499E-2</v>
      </c>
      <c r="E28" s="594">
        <v>7.6492968231850172E-2</v>
      </c>
      <c r="F28" s="594">
        <v>0.11857639708631247</v>
      </c>
      <c r="G28" s="594">
        <v>0.11901893979231863</v>
      </c>
      <c r="H28" s="594">
        <v>0.11635251290154563</v>
      </c>
      <c r="I28" s="594">
        <v>0.10813737420171138</v>
      </c>
      <c r="J28" s="594">
        <v>7.5191692799280813E-2</v>
      </c>
      <c r="K28" s="594">
        <v>0.11179468494153533</v>
      </c>
      <c r="L28" s="211"/>
      <c r="M28" s="211"/>
      <c r="N28" s="211"/>
      <c r="O28" s="304">
        <f>'T8'!AN23/SUM('T1'!E$4:E$5)*100</f>
        <v>8.8433835092032037E-2</v>
      </c>
      <c r="P28" s="378">
        <f>'T8'!AO23/('T1'!$E$7+'T1'!$E$9)*100</f>
        <v>-0.21495690354316638</v>
      </c>
      <c r="Q28" s="374">
        <f>'T8'!AP23/('T1'!$E$8+'T1'!$E$10+'T1'!$E$11)*100</f>
        <v>-0.28816636467552309</v>
      </c>
      <c r="R28" s="305">
        <f>'T8'!AQ23/SUM('T1'!E$6:E$11)*100</f>
        <v>-0.25269951085699571</v>
      </c>
      <c r="S28" s="211"/>
      <c r="T28" s="304">
        <f>'T8'!BA23/('T1'!E$4+'T1'!E$5+'T1'!E$9)*100</f>
        <v>5.5753172236851146E-2</v>
      </c>
      <c r="U28" s="305">
        <f>'T8'!BB23/('T1'!E$6+'T1'!E$8+'T1'!E$10+'T1'!E$11)*100</f>
        <v>-0.2896065430921243</v>
      </c>
      <c r="V28" s="211"/>
      <c r="W28" s="400">
        <f>'T8'!BD23/('T1'!E$12-'T1'!E$7)*100</f>
        <v>-0.13106035960084184</v>
      </c>
      <c r="X28" s="211"/>
      <c r="Y28" s="211"/>
      <c r="Z28" s="211"/>
      <c r="AA28" s="72">
        <f>B28-J28</f>
        <v>7.7912794375398081E-2</v>
      </c>
    </row>
    <row r="29" spans="1:30">
      <c r="A29" s="447" t="s">
        <v>173</v>
      </c>
      <c r="B29" s="593">
        <v>0.12184960298904557</v>
      </c>
      <c r="C29" s="594">
        <v>4.5172160538167486E-2</v>
      </c>
      <c r="D29" s="594">
        <v>1.6609004423580338E-2</v>
      </c>
      <c r="E29" s="594">
        <v>5.40435059840755E-2</v>
      </c>
      <c r="F29" s="594">
        <v>2.0207793529385797E-2</v>
      </c>
      <c r="G29" s="594">
        <v>5.3781890072426494E-2</v>
      </c>
      <c r="H29" s="594">
        <v>2.4497401123967689E-2</v>
      </c>
      <c r="I29" s="594">
        <v>1.0449601840060236E-2</v>
      </c>
      <c r="J29" s="594">
        <v>4.0734558387024021E-2</v>
      </c>
      <c r="K29" s="594">
        <v>7.8841949656819524E-2</v>
      </c>
      <c r="M29" s="54">
        <f>R29/C29</f>
        <v>90.550913468784316</v>
      </c>
      <c r="O29" s="203">
        <f>SUM(O27:O28)</f>
        <v>4.1445583718370989</v>
      </c>
      <c r="P29" s="204">
        <f>SUM(P27:P28)</f>
        <v>4.0748060631432761</v>
      </c>
      <c r="Q29" s="205">
        <f>SUM(Q27:Q28)</f>
        <v>3.9546772336581837</v>
      </c>
      <c r="R29" s="288">
        <f>SUM(R27:R28)</f>
        <v>4.0903804000896375</v>
      </c>
      <c r="S29" s="54">
        <f>R29/O29</f>
        <v>0.98692792647930627</v>
      </c>
      <c r="T29" s="203">
        <f>SUM(T27:T28)</f>
        <v>4.1258914268229221</v>
      </c>
      <c r="U29" s="288">
        <f>SUM(U27:U28)</f>
        <v>4.1056099402997406</v>
      </c>
      <c r="W29" s="289">
        <f>SUM(W27:W28)</f>
        <v>4.4659265230936196</v>
      </c>
      <c r="Z29" s="54">
        <f>J29-Z35-Z36</f>
        <v>-9.4319792540014245</v>
      </c>
      <c r="AA29" s="72">
        <f>B29-J29</f>
        <v>8.1115044602021541E-2</v>
      </c>
      <c r="AC29" s="54">
        <f>B29-AC35-AC36</f>
        <v>-9.8980391228883295</v>
      </c>
      <c r="AD29" s="200">
        <f>C29/K29-1</f>
        <v>-0.42705424288984117</v>
      </c>
    </row>
    <row r="30" spans="1:30" s="250" customFormat="1">
      <c r="A30" s="447" t="s">
        <v>123</v>
      </c>
      <c r="B30" s="1250">
        <v>0.71982630955886229</v>
      </c>
      <c r="C30" s="1390">
        <v>0.6945946142200885</v>
      </c>
      <c r="D30" s="1390">
        <v>1.5412191458312448</v>
      </c>
      <c r="E30" s="1390">
        <v>3.3430627392380474</v>
      </c>
      <c r="F30" s="1390">
        <v>1.8530106652319442</v>
      </c>
      <c r="G30" s="1390">
        <v>1.1828095792145559</v>
      </c>
      <c r="H30" s="1390">
        <v>1.7413985196814152</v>
      </c>
      <c r="I30" s="1390">
        <v>1.8690052283619616</v>
      </c>
      <c r="J30" s="1390">
        <v>1.2143188000871381</v>
      </c>
      <c r="K30" s="1390">
        <v>0.98200901206950264</v>
      </c>
      <c r="M30" s="211"/>
      <c r="O30" s="299"/>
      <c r="P30" s="354"/>
      <c r="Q30" s="350"/>
      <c r="R30" s="300"/>
      <c r="S30" s="211"/>
      <c r="T30" s="299"/>
      <c r="U30" s="300"/>
      <c r="W30" s="398"/>
      <c r="Z30" s="54"/>
      <c r="AA30" s="251"/>
      <c r="AB30" s="251"/>
      <c r="AC30" s="251"/>
      <c r="AD30" s="251"/>
    </row>
    <row r="31" spans="1:30" s="250" customFormat="1">
      <c r="A31" s="488" t="s">
        <v>124</v>
      </c>
      <c r="B31" s="596">
        <v>3.7355230892761631</v>
      </c>
      <c r="C31" s="597">
        <v>2.5378788889966022</v>
      </c>
      <c r="D31" s="597">
        <v>6.237808821948259</v>
      </c>
      <c r="E31" s="597">
        <v>7.0935907233428273</v>
      </c>
      <c r="F31" s="597">
        <v>8.1252905992646198</v>
      </c>
      <c r="G31" s="597">
        <v>4.9056477133937184</v>
      </c>
      <c r="H31" s="597">
        <v>7.6212071636167265</v>
      </c>
      <c r="I31" s="597">
        <v>8.676934606347924</v>
      </c>
      <c r="J31" s="597">
        <v>4.4804990243797862</v>
      </c>
      <c r="K31" s="597">
        <v>4.1305135243426196</v>
      </c>
      <c r="M31" s="52"/>
      <c r="O31" s="306"/>
      <c r="P31" s="357"/>
      <c r="Q31" s="352"/>
      <c r="R31" s="307"/>
      <c r="S31" s="52"/>
      <c r="T31" s="306"/>
      <c r="U31" s="307"/>
      <c r="W31" s="401"/>
      <c r="Z31" s="54"/>
      <c r="AA31" s="251"/>
      <c r="AB31" s="251"/>
      <c r="AC31" s="251"/>
      <c r="AD31" s="251"/>
    </row>
    <row r="32" spans="1:30">
      <c r="A32" s="488" t="s">
        <v>256</v>
      </c>
      <c r="B32" s="1376">
        <v>-2.7182280159124161E-2</v>
      </c>
      <c r="C32" s="1391">
        <v>-2.2687167194401963</v>
      </c>
      <c r="D32" s="1394">
        <v>1.7937741300914487</v>
      </c>
      <c r="E32" s="1394">
        <v>2.7668250480629952</v>
      </c>
      <c r="F32" s="1394">
        <v>4.0741951516734929</v>
      </c>
      <c r="G32" s="1394">
        <v>0.9301837400959907</v>
      </c>
      <c r="H32" s="1394">
        <v>3.6306155169537377</v>
      </c>
      <c r="I32" s="1394">
        <v>4.8752247183667272</v>
      </c>
      <c r="J32" s="1394">
        <v>2.4085150092409968E-2</v>
      </c>
      <c r="K32" s="579">
        <v>0</v>
      </c>
      <c r="M32" s="7"/>
      <c r="O32" s="282">
        <f>'T8'!AN26/SUM('T1'!E$4:E$5)*100</f>
        <v>1.0181178521961718</v>
      </c>
      <c r="P32" s="283">
        <f>'T8'!AO26/('T1'!$E$7+'T1'!$E$9)*100</f>
        <v>1.8329665835876061</v>
      </c>
      <c r="Q32" s="284">
        <f>'T8'!AP26/('T1'!$E$8+'T1'!$E$10+'T1'!$E$11)*100</f>
        <v>3.1318674464084082</v>
      </c>
      <c r="R32" s="303">
        <f>'T8'!AQ26/SUM('T1'!E$6:E$11)*100</f>
        <v>2.3178640319564274</v>
      </c>
      <c r="S32" s="7"/>
      <c r="T32" s="282">
        <f>'T8'!BA26/('T1'!E$4+'T1'!E$5+'T1'!E$9)*100</f>
        <v>1.120597192971061</v>
      </c>
      <c r="U32" s="303">
        <f>'T8'!BB26/('T1'!E$6+'T1'!E$8+'T1'!E$10+'T1'!E$11)*100</f>
        <v>2.7920264449787613</v>
      </c>
      <c r="W32" s="285">
        <f>'T8'!BD26/('T1'!E$12-'T1'!E$7)*100</f>
        <v>1.6700261754878376</v>
      </c>
      <c r="Z32" s="54"/>
      <c r="AA32" s="72">
        <f t="shared" ref="AA32:AA41" si="1">B32-J32</f>
        <v>-5.126743025153413E-2</v>
      </c>
      <c r="AD32" s="200" t="e">
        <f t="shared" ref="AD32:AD39" si="2">C32/K32-1</f>
        <v>#DIV/0!</v>
      </c>
    </row>
    <row r="33" spans="1:30">
      <c r="A33" s="1384" t="s">
        <v>59</v>
      </c>
      <c r="B33" s="1392"/>
      <c r="C33" s="1393"/>
      <c r="D33" s="1393"/>
      <c r="E33" s="1393"/>
      <c r="F33" s="1393"/>
      <c r="G33" s="1393"/>
      <c r="H33" s="1393"/>
      <c r="I33" s="1393"/>
      <c r="J33" s="1393"/>
      <c r="K33" s="1393"/>
      <c r="M33" s="7"/>
      <c r="O33" s="282">
        <f>'T8'!AN27/SUM('T1'!E$4:E$5)*100</f>
        <v>1.0837517796563596</v>
      </c>
      <c r="P33" s="283">
        <f>'T8'!AO27/('T1'!$E$7+'T1'!$E$9)*100</f>
        <v>0.79561136581354241</v>
      </c>
      <c r="Q33" s="284">
        <f>'T8'!AP27/('T1'!$E$8+'T1'!$E$10+'T1'!$E$11)*100</f>
        <v>1.053490888722681</v>
      </c>
      <c r="R33" s="303">
        <f>'T8'!AQ27/SUM('T1'!E$6:E$11)*100</f>
        <v>0.89357322021350261</v>
      </c>
      <c r="S33" s="7"/>
      <c r="T33" s="282">
        <f>'T8'!BA27/('T1'!E$4+'T1'!E$5+'T1'!E$9)*100</f>
        <v>1.0562389465774233</v>
      </c>
      <c r="U33" s="303">
        <f>'T8'!BB27/('T1'!E$6+'T1'!E$8+'T1'!E$10+'T1'!E$11)*100</f>
        <v>0.98936631919285034</v>
      </c>
      <c r="W33" s="285">
        <f>'T8'!BD27/('T1'!E$12-'T1'!E$7)*100</f>
        <v>0.68703741531805163</v>
      </c>
      <c r="Z33" s="7"/>
      <c r="AA33" s="72">
        <f>B33-J33</f>
        <v>0</v>
      </c>
      <c r="AD33" s="200" t="e">
        <f>C33/K33-1</f>
        <v>#DIV/0!</v>
      </c>
    </row>
    <row r="34" spans="1:30">
      <c r="A34" s="1268" t="s">
        <v>114</v>
      </c>
      <c r="B34" s="1392"/>
      <c r="C34" s="1393"/>
      <c r="D34" s="1393"/>
      <c r="E34" s="1393"/>
      <c r="F34" s="1393"/>
      <c r="G34" s="1393"/>
      <c r="H34" s="1393"/>
      <c r="I34" s="1393"/>
      <c r="J34" s="1393"/>
      <c r="K34" s="1393"/>
      <c r="L34" s="7"/>
      <c r="M34" s="7"/>
      <c r="N34" s="54"/>
      <c r="O34" s="282">
        <f>'T8'!AN28/SUM('T1'!E$4:E$5)*100</f>
        <v>0.13752282243627567</v>
      </c>
      <c r="P34" s="283">
        <f>'T8'!AO28/('T1'!$E$7+'T1'!$E$9)*100</f>
        <v>0.49589597231772442</v>
      </c>
      <c r="Q34" s="284">
        <f>'T8'!AP28/('T1'!$E$8+'T1'!$E$10+'T1'!$E$11)*100</f>
        <v>1.3185106760496341</v>
      </c>
      <c r="R34" s="303">
        <f>'T8'!AQ28/SUM('T1'!E$6:E$11)*100</f>
        <v>0.95654111235627026</v>
      </c>
      <c r="S34" s="7"/>
      <c r="T34" s="282">
        <f>'T8'!BA28/('T1'!E$4+'T1'!E$5+'T1'!E$9)*100</f>
        <v>0.15214710303021223</v>
      </c>
      <c r="U34" s="303">
        <f>'T8'!BB28/('T1'!E$6+'T1'!E$8+'T1'!E$10+'T1'!E$11)*100</f>
        <v>1.4069881334376295</v>
      </c>
      <c r="V34" s="7"/>
      <c r="W34" s="285">
        <f>'T8'!BD28/('T1'!E$12-'T1'!E$7)*100</f>
        <v>0.49116389081626954</v>
      </c>
      <c r="X34" s="7"/>
      <c r="Y34" s="7"/>
      <c r="Z34" s="7"/>
      <c r="AA34" s="72">
        <f>B34-J34</f>
        <v>0</v>
      </c>
    </row>
    <row r="35" spans="1:30">
      <c r="A35" s="447" t="s">
        <v>115</v>
      </c>
      <c r="B35" s="1119">
        <v>9.6827754852824306</v>
      </c>
      <c r="C35" s="604">
        <v>10.385407983504603</v>
      </c>
      <c r="D35" s="604">
        <v>10.91715892403313</v>
      </c>
      <c r="E35" s="604">
        <v>9.0718552505220398</v>
      </c>
      <c r="F35" s="604">
        <v>9.0719602936466313</v>
      </c>
      <c r="G35" s="604">
        <v>8.2276004890021603</v>
      </c>
      <c r="H35" s="604">
        <v>9.3357361031111914</v>
      </c>
      <c r="I35" s="604">
        <v>9.0802981385110204</v>
      </c>
      <c r="J35" s="604">
        <v>9.7598409265177537</v>
      </c>
      <c r="K35" s="604">
        <v>9.7236360161100404</v>
      </c>
      <c r="M35" s="7"/>
      <c r="O35" s="282">
        <f>'T8'!AN29/SUM('T1'!E$4:E$5)*100</f>
        <v>0.1399708096914192</v>
      </c>
      <c r="P35" s="283">
        <f>'T8'!AO29/('T1'!$E$7+'T1'!$E$9)*100</f>
        <v>0.44534523089300537</v>
      </c>
      <c r="Q35" s="284">
        <f>'T8'!AP29/('T1'!$E$8+'T1'!$E$10+'T1'!$E$11)*100</f>
        <v>0.58686520128601016</v>
      </c>
      <c r="R35" s="303">
        <f>'T8'!AQ29/SUM('T1'!E$6:E$11)*100</f>
        <v>0.44296531560571484</v>
      </c>
      <c r="S35" s="7"/>
      <c r="T35" s="282">
        <f>'T8'!BA29/('T1'!E$4+'T1'!E$5+'T1'!E$9)*100</f>
        <v>0.17961498204604073</v>
      </c>
      <c r="U35" s="303">
        <f>'T8'!BB29/('T1'!E$6+'T1'!E$8+'T1'!E$10+'T1'!E$11)*100</f>
        <v>0.44063808872669846</v>
      </c>
      <c r="W35" s="285">
        <f>'T8'!BD29/('T1'!E$12-'T1'!E$7)*100</f>
        <v>0.26756054245652633</v>
      </c>
      <c r="Z35" s="54">
        <f>J35+J32</f>
        <v>9.7839260766101646</v>
      </c>
      <c r="AA35" s="72">
        <f t="shared" si="1"/>
        <v>-7.7065441235323107E-2</v>
      </c>
      <c r="AB35" s="72">
        <f>AA35+AA32</f>
        <v>-0.12833287148685724</v>
      </c>
      <c r="AC35" s="72">
        <f>B35+B32</f>
        <v>9.6555932051233064</v>
      </c>
      <c r="AD35" s="200">
        <f t="shared" si="2"/>
        <v>6.8058076865294526E-2</v>
      </c>
    </row>
    <row r="36" spans="1:30">
      <c r="A36" s="1387" t="s">
        <v>116</v>
      </c>
      <c r="B36" s="1254">
        <v>0.36429552075406862</v>
      </c>
      <c r="C36" s="1389">
        <v>-6.1799312885530831E-2</v>
      </c>
      <c r="D36" s="1389">
        <v>-0.76084160471983653</v>
      </c>
      <c r="E36" s="1389">
        <v>-0.48335969175857285</v>
      </c>
      <c r="F36" s="1389">
        <v>-0.6678883153832943</v>
      </c>
      <c r="G36" s="1389">
        <v>-0.38964240227975305</v>
      </c>
      <c r="H36" s="1389">
        <v>-0.5752480470152046</v>
      </c>
      <c r="I36" s="1389">
        <v>-0.98484359915880648</v>
      </c>
      <c r="J36" s="1389">
        <v>-0.31121226422171605</v>
      </c>
      <c r="K36" s="1389">
        <v>6.13748999667201E-3</v>
      </c>
      <c r="M36" s="7"/>
      <c r="O36" s="282">
        <f>'T8'!AN30/SUM('T1'!E$4:E$5)*100</f>
        <v>0.11366617557968393</v>
      </c>
      <c r="P36" s="283">
        <f>'T8'!AO30/('T1'!$E$7+'T1'!$E$9)*100</f>
        <v>0.10699332516052702</v>
      </c>
      <c r="Q36" s="284">
        <f>'T8'!AP30/('T1'!$E$8+'T1'!$E$10+'T1'!$E$11)*100</f>
        <v>0.11469070057858405</v>
      </c>
      <c r="R36" s="303">
        <f>'T8'!AQ30/SUM('T1'!E$6:E$11)*100</f>
        <v>0.10644690410243186</v>
      </c>
      <c r="S36" s="7"/>
      <c r="T36" s="282">
        <f>'T8'!BA30/('T1'!E$4+'T1'!E$5+'T1'!E$9)*100</f>
        <v>0.11425708666895837</v>
      </c>
      <c r="U36" s="303">
        <f>'T8'!BB30/('T1'!E$6+'T1'!E$8+'T1'!E$10+'T1'!E$11)*100</f>
        <v>0.10591258013701568</v>
      </c>
      <c r="W36" s="285">
        <f>'T8'!BD30/('T1'!E$12-'T1'!E$7)*100</f>
        <v>7.5096214603015979E-2</v>
      </c>
      <c r="Z36" s="54">
        <f>J36+J33</f>
        <v>-0.31121226422171605</v>
      </c>
      <c r="AA36" s="72">
        <f t="shared" si="1"/>
        <v>0.67550778497578468</v>
      </c>
      <c r="AB36" s="72">
        <f>AA36+AA33</f>
        <v>0.67550778497578468</v>
      </c>
      <c r="AC36" s="72">
        <f>B36+B33</f>
        <v>0.36429552075406862</v>
      </c>
      <c r="AD36" s="200">
        <f t="shared" si="2"/>
        <v>-11.069150893775936</v>
      </c>
    </row>
    <row r="37" spans="1:30">
      <c r="A37" s="488" t="s">
        <v>117</v>
      </c>
      <c r="B37" s="596">
        <v>10.0470710060365</v>
      </c>
      <c r="C37" s="597">
        <v>10.323608670619072</v>
      </c>
      <c r="D37" s="597">
        <v>10.156317319313294</v>
      </c>
      <c r="E37" s="597">
        <v>8.5884955587634675</v>
      </c>
      <c r="F37" s="597">
        <v>8.4040719782633371</v>
      </c>
      <c r="G37" s="597">
        <v>7.8379580867224075</v>
      </c>
      <c r="H37" s="597">
        <v>8.760488056095987</v>
      </c>
      <c r="I37" s="597">
        <v>8.0954545393522146</v>
      </c>
      <c r="J37" s="597">
        <v>9.4486286622960378</v>
      </c>
      <c r="K37" s="597">
        <v>9.7297735061067119</v>
      </c>
      <c r="M37" s="7"/>
      <c r="O37" s="282">
        <f>'T8'!AN31/SUM('T1'!E$4:E$5)*100</f>
        <v>9.3801144901760433E-2</v>
      </c>
      <c r="P37" s="283">
        <f>'T8'!AO31/('T1'!$E$7+'T1'!$E$9)*100</f>
        <v>5.3855870560575066E-2</v>
      </c>
      <c r="Q37" s="284">
        <f>'T8'!AP31/('T1'!$E$8+'T1'!$E$10+'T1'!$E$11)*100</f>
        <v>1.9675162880830294E-2</v>
      </c>
      <c r="R37" s="303">
        <f>'T8'!AQ31/SUM('T1'!E$6:E$11)*100</f>
        <v>3.6096078494759549E-2</v>
      </c>
      <c r="S37" s="7"/>
      <c r="T37" s="282">
        <f>'T8'!BA31/('T1'!E$4+'T1'!E$5+'T1'!E$9)*100</f>
        <v>8.9383273961857121E-2</v>
      </c>
      <c r="U37" s="303">
        <f>'T8'!BB31/('T1'!E$6+'T1'!E$8+'T1'!E$10+'T1'!E$11)*100</f>
        <v>1.872946646363827E-2</v>
      </c>
      <c r="W37" s="285">
        <f>'T8'!BD31/('T1'!E$12-'T1'!E$7)*100</f>
        <v>3.9758043900586175E-2</v>
      </c>
      <c r="Z37" s="54">
        <f>J37+J34</f>
        <v>9.4486286622960378</v>
      </c>
      <c r="AA37" s="72">
        <f>B37-J37</f>
        <v>0.59844234374046223</v>
      </c>
      <c r="AB37" s="72">
        <f>AA37+AA34</f>
        <v>0.59844234374046223</v>
      </c>
      <c r="AC37" s="72">
        <f>B37+B34</f>
        <v>10.0470710060365</v>
      </c>
      <c r="AD37" s="200"/>
    </row>
    <row r="38" spans="1:30">
      <c r="A38" s="1268" t="s">
        <v>118</v>
      </c>
      <c r="B38" s="1395"/>
      <c r="C38" s="1396"/>
      <c r="D38" s="1396"/>
      <c r="E38" s="1396"/>
      <c r="F38" s="1396"/>
      <c r="G38" s="1396"/>
      <c r="H38" s="1396"/>
      <c r="I38" s="1396"/>
      <c r="J38" s="1397"/>
      <c r="K38" s="1397"/>
      <c r="M38" s="7"/>
      <c r="O38" s="304">
        <f>'T8'!AN32/SUM('T1'!E$4:E$5)*100</f>
        <v>0.7105966048822342</v>
      </c>
      <c r="P38" s="378">
        <f>'T8'!AO32/('T1'!$E$7+'T1'!$E$9)*100</f>
        <v>1.7936920836298509</v>
      </c>
      <c r="Q38" s="374">
        <f>'T8'!AP32/('T1'!$E$8+'T1'!$E$10+'T1'!$E$11)*100</f>
        <v>1.8029821646385744</v>
      </c>
      <c r="R38" s="305">
        <f>'T8'!AQ32/SUM('T1'!E$6:E$11)*100</f>
        <v>1.7575694349027546</v>
      </c>
      <c r="S38" s="7"/>
      <c r="T38" s="304">
        <f>'T8'!BA32/('T1'!E$4+'T1'!E$5+'T1'!E$9)*100</f>
        <v>0.76272591077872764</v>
      </c>
      <c r="U38" s="305">
        <f>'T8'!BB32/('T1'!E$6+'T1'!E$8+'T1'!E$10+'T1'!E$11)*100</f>
        <v>1.7222464973562364</v>
      </c>
      <c r="W38" s="400">
        <f>'T8'!BD32/('T1'!E$12-'T1'!E$7)*100</f>
        <v>1.0581269389847499</v>
      </c>
      <c r="Z38" s="7"/>
      <c r="AA38" s="72">
        <f t="shared" si="1"/>
        <v>0</v>
      </c>
      <c r="AD38" s="200" t="e">
        <f t="shared" si="2"/>
        <v>#DIV/0!</v>
      </c>
    </row>
    <row r="39" spans="1:30">
      <c r="A39" s="447" t="s">
        <v>119</v>
      </c>
      <c r="B39" s="1119">
        <v>2.3136744457802236</v>
      </c>
      <c r="C39" s="604">
        <v>3.6295354012824368</v>
      </c>
      <c r="D39" s="604">
        <v>4.8682266419678557</v>
      </c>
      <c r="E39" s="604">
        <v>3.5393185412736048</v>
      </c>
      <c r="F39" s="604">
        <v>4.6534612887208207</v>
      </c>
      <c r="G39" s="604">
        <v>3.6171035133582539</v>
      </c>
      <c r="H39" s="604">
        <v>5.0332599684812092</v>
      </c>
      <c r="I39" s="604">
        <v>5.0949040296567949</v>
      </c>
      <c r="J39" s="604">
        <v>3.9425743378272959</v>
      </c>
      <c r="K39" s="604">
        <v>3.1773263393811675</v>
      </c>
      <c r="L39" s="7"/>
      <c r="M39" s="54">
        <f>R39/C39</f>
        <v>1.7939089656850535</v>
      </c>
      <c r="N39" s="7"/>
      <c r="O39" s="203">
        <f>SUM(O32:O38)</f>
        <v>3.2974271893439049</v>
      </c>
      <c r="P39" s="204">
        <f>SUM(P32:P38)</f>
        <v>5.5243604319628314</v>
      </c>
      <c r="Q39" s="205">
        <f>SUM(Q32:Q38)</f>
        <v>8.0280822405647214</v>
      </c>
      <c r="R39" s="288">
        <f>SUM(R32:R38)</f>
        <v>6.5110560976318617</v>
      </c>
      <c r="S39" s="54">
        <f>R39/O39</f>
        <v>1.974586768336613</v>
      </c>
      <c r="T39" s="203">
        <f>SUM(T32:T38)</f>
        <v>3.4749644960342807</v>
      </c>
      <c r="U39" s="288">
        <f>SUM(U32:U38)</f>
        <v>7.4759075302928295</v>
      </c>
      <c r="V39" s="7"/>
      <c r="W39" s="289">
        <f>SUM(W32:W38)</f>
        <v>4.288769221567037</v>
      </c>
      <c r="X39" s="7"/>
      <c r="Y39" s="7"/>
      <c r="Z39" s="7"/>
      <c r="AA39" s="72">
        <f t="shared" si="1"/>
        <v>-1.6288998920470723</v>
      </c>
      <c r="AD39" s="200">
        <f t="shared" si="2"/>
        <v>0.14232376960981097</v>
      </c>
    </row>
    <row r="40" spans="1:30">
      <c r="A40" s="447" t="s">
        <v>121</v>
      </c>
      <c r="B40" s="593">
        <v>2.4559653815065632</v>
      </c>
      <c r="C40" s="594">
        <v>0.82424638785668181</v>
      </c>
      <c r="D40" s="594">
        <v>1.3612139118063091</v>
      </c>
      <c r="E40" s="594">
        <v>1.1080038783947472</v>
      </c>
      <c r="F40" s="594">
        <v>1.7759774020491965</v>
      </c>
      <c r="G40" s="594">
        <v>1.3965261912182159</v>
      </c>
      <c r="H40" s="594">
        <v>1.5444663122797053</v>
      </c>
      <c r="I40" s="594">
        <v>1.7627014524127065</v>
      </c>
      <c r="J40" s="594">
        <v>1.1266354210635983</v>
      </c>
      <c r="K40" s="594">
        <v>1.7511471522449602</v>
      </c>
      <c r="L40" s="54"/>
      <c r="M40" s="54"/>
      <c r="N40" s="54"/>
      <c r="O40" s="282"/>
      <c r="P40" s="283"/>
      <c r="Q40" s="284"/>
      <c r="R40" s="303"/>
      <c r="S40" s="54"/>
      <c r="T40" s="282"/>
      <c r="U40" s="303"/>
      <c r="V40" s="54"/>
      <c r="W40" s="285"/>
      <c r="X40" s="54"/>
      <c r="Y40" s="54"/>
      <c r="Z40" s="54"/>
    </row>
    <row r="41" spans="1:30">
      <c r="A41" s="447" t="s">
        <v>160</v>
      </c>
      <c r="B41" s="593">
        <v>1.224653846967225</v>
      </c>
      <c r="C41" s="594">
        <v>1.0051324224582532</v>
      </c>
      <c r="D41" s="594">
        <v>2.4950224284252207</v>
      </c>
      <c r="E41" s="594">
        <v>1.8598767344862746</v>
      </c>
      <c r="F41" s="594">
        <v>2.1478284960657281</v>
      </c>
      <c r="G41" s="594">
        <v>1.1015598896960221</v>
      </c>
      <c r="H41" s="594">
        <v>1.8379743051196895</v>
      </c>
      <c r="I41" s="594">
        <v>2.8031316466542102</v>
      </c>
      <c r="J41" s="594">
        <v>1.393530110623578</v>
      </c>
      <c r="K41" s="594">
        <v>1.3141929927447893</v>
      </c>
      <c r="L41" s="54"/>
      <c r="M41" s="54"/>
      <c r="N41" s="54"/>
      <c r="O41" s="203">
        <f>O39-O29</f>
        <v>-0.84713118249319397</v>
      </c>
      <c r="P41" s="204">
        <f>P39-P29</f>
        <v>1.4495543688195554</v>
      </c>
      <c r="Q41" s="205">
        <f>Q39-Q29</f>
        <v>4.0734050069065377</v>
      </c>
      <c r="R41" s="288">
        <f>R39-R29</f>
        <v>2.4206756975422241</v>
      </c>
      <c r="S41" s="54"/>
      <c r="T41" s="203">
        <f>T39-T29</f>
        <v>-0.65092693078864139</v>
      </c>
      <c r="U41" s="288">
        <f>U39-U29</f>
        <v>3.3702975899930889</v>
      </c>
      <c r="V41" s="54"/>
      <c r="W41" s="289">
        <f>W39-W29</f>
        <v>-0.1771573015265826</v>
      </c>
      <c r="X41" s="54"/>
      <c r="Y41" s="54"/>
      <c r="Z41" s="54"/>
      <c r="AA41" s="72">
        <f t="shared" si="1"/>
        <v>-0.168876263656353</v>
      </c>
    </row>
    <row r="42" spans="1:30">
      <c r="A42" s="447" t="s">
        <v>120</v>
      </c>
      <c r="B42" s="593">
        <v>0.1930916105006365</v>
      </c>
      <c r="C42" s="594">
        <v>0.1053450146411286</v>
      </c>
      <c r="D42" s="594">
        <v>0.11285999211902285</v>
      </c>
      <c r="E42" s="594">
        <v>0.30908586545907457</v>
      </c>
      <c r="F42" s="594">
        <v>0.70478112156661998</v>
      </c>
      <c r="G42" s="594">
        <v>0.49913003884689044</v>
      </c>
      <c r="H42" s="594">
        <v>0.66356033881114118</v>
      </c>
      <c r="I42" s="594">
        <v>0.34071303222939153</v>
      </c>
      <c r="J42" s="594">
        <v>0.27045153119208243</v>
      </c>
      <c r="K42" s="594">
        <v>0.2341082759938253</v>
      </c>
      <c r="L42" s="54"/>
      <c r="M42" s="54"/>
      <c r="N42" s="54"/>
      <c r="O42" s="282"/>
      <c r="P42" s="283"/>
      <c r="Q42" s="284"/>
      <c r="R42" s="303"/>
      <c r="S42" s="54"/>
      <c r="T42" s="282"/>
      <c r="U42" s="303"/>
      <c r="V42" s="54"/>
      <c r="W42" s="285"/>
      <c r="X42" s="54"/>
      <c r="Y42" s="54"/>
      <c r="Z42" s="54"/>
    </row>
    <row r="43" spans="1:30">
      <c r="A43" s="447" t="s">
        <v>122</v>
      </c>
      <c r="B43" s="593">
        <v>0.24947717557332497</v>
      </c>
      <c r="C43" s="594">
        <v>7.0694383315099862E-2</v>
      </c>
      <c r="D43" s="594">
        <v>0.1257901702770873</v>
      </c>
      <c r="E43" s="594">
        <v>0.11209570213196447</v>
      </c>
      <c r="F43" s="594">
        <v>0.17101685003115874</v>
      </c>
      <c r="G43" s="594">
        <v>0.19180405973067491</v>
      </c>
      <c r="H43" s="594">
        <v>0.16890395389607138</v>
      </c>
      <c r="I43" s="594">
        <v>0.14784902667842051</v>
      </c>
      <c r="J43" s="594">
        <v>0.11463394391882892</v>
      </c>
      <c r="K43" s="594">
        <v>0.17798253497185651</v>
      </c>
      <c r="L43" s="211"/>
      <c r="M43" s="211"/>
      <c r="N43" s="211"/>
      <c r="O43" s="299"/>
      <c r="P43" s="354"/>
      <c r="Q43" s="350"/>
      <c r="R43" s="300"/>
      <c r="S43" s="211"/>
      <c r="T43" s="299"/>
      <c r="U43" s="300"/>
      <c r="V43" s="211"/>
      <c r="W43" s="398"/>
      <c r="X43" s="211"/>
      <c r="Y43" s="211"/>
      <c r="Z43" s="211"/>
    </row>
    <row r="44" spans="1:30">
      <c r="A44" s="447" t="s">
        <v>173</v>
      </c>
      <c r="B44" s="593">
        <v>0.51394695959360159</v>
      </c>
      <c r="C44" s="594">
        <v>0.27874435681719595</v>
      </c>
      <c r="D44" s="594">
        <v>9.7236234811086092E-2</v>
      </c>
      <c r="E44" s="594">
        <v>8.5339927986596689E-2</v>
      </c>
      <c r="F44" s="594">
        <v>2.4315425298131518E-2</v>
      </c>
      <c r="G44" s="594">
        <v>9.4502463238328005E-2</v>
      </c>
      <c r="H44" s="594">
        <v>4.0396452756344424E-2</v>
      </c>
      <c r="I44" s="594">
        <v>1.3902401616065246E-2</v>
      </c>
      <c r="J44" s="594">
        <v>0.17710537511886773</v>
      </c>
      <c r="K44" s="594">
        <v>0.33535165505984754</v>
      </c>
      <c r="L44" s="211"/>
      <c r="M44" s="211"/>
      <c r="N44" s="211"/>
      <c r="O44" s="299"/>
      <c r="P44" s="354"/>
      <c r="Q44" s="350"/>
      <c r="R44" s="300"/>
      <c r="S44" s="211"/>
      <c r="T44" s="299"/>
      <c r="U44" s="300"/>
      <c r="V44" s="211"/>
      <c r="W44" s="398"/>
      <c r="X44" s="211"/>
      <c r="Y44" s="211"/>
      <c r="Z44" s="211"/>
    </row>
    <row r="45" spans="1:30">
      <c r="A45" s="447" t="s">
        <v>123</v>
      </c>
      <c r="B45" s="1250">
        <v>2.8579978965099873</v>
      </c>
      <c r="C45" s="1390">
        <v>2.1763598451574526</v>
      </c>
      <c r="D45" s="1390">
        <v>3.3599529665066421</v>
      </c>
      <c r="E45" s="1390">
        <v>4.5936882770259935</v>
      </c>
      <c r="F45" s="1390">
        <v>3.3660205090333974</v>
      </c>
      <c r="G45" s="1390">
        <v>2.0527981221456977</v>
      </c>
      <c r="H45" s="1390">
        <v>3.4361863058282816</v>
      </c>
      <c r="I45" s="1390">
        <v>3.4443324014035008</v>
      </c>
      <c r="J45" s="1390">
        <v>2.6232383546743341</v>
      </c>
      <c r="K45" s="1390">
        <v>2.7335270657135955</v>
      </c>
      <c r="L45" s="211"/>
      <c r="M45" s="211"/>
      <c r="N45" s="211"/>
      <c r="O45" s="299"/>
      <c r="P45" s="354"/>
      <c r="Q45" s="350"/>
      <c r="R45" s="300"/>
      <c r="S45" s="211"/>
      <c r="T45" s="299"/>
      <c r="U45" s="300"/>
      <c r="V45" s="211"/>
      <c r="W45" s="398"/>
      <c r="X45" s="211"/>
      <c r="Y45" s="211"/>
      <c r="Z45" s="211"/>
    </row>
    <row r="46" spans="1:30">
      <c r="A46" s="488" t="s">
        <v>124</v>
      </c>
      <c r="B46" s="596">
        <v>9.8088073164315617</v>
      </c>
      <c r="C46" s="597">
        <v>8.0900578115282489</v>
      </c>
      <c r="D46" s="597">
        <v>12.420302345913225</v>
      </c>
      <c r="E46" s="597">
        <v>11.607408926758255</v>
      </c>
      <c r="F46" s="597">
        <v>12.843401092765054</v>
      </c>
      <c r="G46" s="597">
        <v>8.9534242782340829</v>
      </c>
      <c r="H46" s="597">
        <v>12.724747637172442</v>
      </c>
      <c r="I46" s="597">
        <v>13.607533990651088</v>
      </c>
      <c r="J46" s="597">
        <v>9.6481690744185862</v>
      </c>
      <c r="K46" s="597">
        <v>9.7236360161100404</v>
      </c>
      <c r="L46" s="211"/>
      <c r="M46" s="211"/>
      <c r="N46" s="211"/>
      <c r="O46" s="282">
        <f>'T8'!AN37/SUM('T1'!E$4:E$5)*100</f>
        <v>9.9397970752992659</v>
      </c>
      <c r="P46" s="283">
        <f>'T8'!AO37/('T1'!$E$7+'T1'!$E$9)*100</f>
        <v>8.4663412406074929</v>
      </c>
      <c r="Q46" s="284">
        <f>'T8'!AP37/('T1'!$E$8+'T1'!$E$10+'T1'!$E$11)*100</f>
        <v>9.2025838512229488</v>
      </c>
      <c r="R46" s="303">
        <f>'T8'!AQ37/SUM('T1'!E$6:E$11)*100</f>
        <v>9.1059562121458537</v>
      </c>
      <c r="S46" s="211"/>
      <c r="T46" s="282">
        <f>'T8'!BA37/('T1'!E$4+'T1'!E$5+'T1'!E$9)*100</f>
        <v>9.7507814733281108</v>
      </c>
      <c r="U46" s="303">
        <f>'T8'!BB37/('T1'!E$6+'T1'!E$8+'T1'!E$10+'T1'!E$11)*100</f>
        <v>9.7314108919550968</v>
      </c>
      <c r="V46" s="211"/>
      <c r="W46" s="285">
        <f>'T8'!BD37/('T1'!E$12-'T1'!E$7)*100</f>
        <v>9.8103203482881423</v>
      </c>
      <c r="X46" s="211"/>
      <c r="Y46" s="211"/>
      <c r="Z46" s="211"/>
      <c r="AA46" s="72">
        <f>B46-J46</f>
        <v>0.1606382420129755</v>
      </c>
    </row>
    <row r="47" spans="1:30">
      <c r="A47" s="488" t="s">
        <v>256</v>
      </c>
      <c r="B47" s="1376">
        <v>-0.23826368960493838</v>
      </c>
      <c r="C47" s="1391">
        <v>-2.2335508590908226</v>
      </c>
      <c r="D47" s="1394">
        <v>2.2639850265999311</v>
      </c>
      <c r="E47" s="1394">
        <v>3.0189133679947879</v>
      </c>
      <c r="F47" s="1394">
        <v>4.4393291145017173</v>
      </c>
      <c r="G47" s="1394">
        <v>1.1154661915116755</v>
      </c>
      <c r="H47" s="1394">
        <v>3.9642595810764547</v>
      </c>
      <c r="I47" s="1394">
        <v>5.5120794512988738</v>
      </c>
      <c r="J47" s="1394">
        <v>0.19954041212254836</v>
      </c>
      <c r="K47" s="1391">
        <v>-6.1374899966715191E-3</v>
      </c>
      <c r="L47" s="211"/>
      <c r="M47" s="211"/>
      <c r="N47" s="211"/>
      <c r="O47" s="304">
        <f>'T8'!AN38/SUM('T1'!E$4:E$5)*100</f>
        <v>0.20843086616278636</v>
      </c>
      <c r="P47" s="378">
        <f>'T8'!AO38/('T1'!$E$7+'T1'!$E$9)*100</f>
        <v>-0.41614404271860422</v>
      </c>
      <c r="Q47" s="374">
        <f>'T8'!AP38/('T1'!$E$8+'T1'!$E$10+'T1'!$E$11)*100</f>
        <v>-0.70791365579291377</v>
      </c>
      <c r="R47" s="305">
        <f>'T8'!AQ38/SUM('T1'!E$6:E$11)*100</f>
        <v>-0.57191543684504997</v>
      </c>
      <c r="S47" s="211"/>
      <c r="T47" s="304">
        <f>'T8'!BA38/('T1'!E$4+'T1'!E$5+'T1'!E$9)*100</f>
        <v>0.14240738511964218</v>
      </c>
      <c r="U47" s="305">
        <f>'T8'!BB38/('T1'!E$6+'T1'!E$8+'T1'!E$10+'T1'!E$11)*100</f>
        <v>-0.72423824317722207</v>
      </c>
      <c r="V47" s="211"/>
      <c r="W47" s="400">
        <f>'T8'!BD38/('T1'!E$12-'T1'!E$7)*100</f>
        <v>-0.29858132886286065</v>
      </c>
      <c r="X47" s="211"/>
      <c r="Y47" s="211"/>
      <c r="Z47" s="211"/>
      <c r="AA47" s="72">
        <f>B47-J47</f>
        <v>-0.43780410172748674</v>
      </c>
    </row>
    <row r="48" spans="1:30">
      <c r="A48" s="1701" t="s">
        <v>215</v>
      </c>
      <c r="B48" s="1701"/>
      <c r="C48" s="1701"/>
      <c r="D48" s="1701"/>
      <c r="E48" s="1701"/>
      <c r="F48" s="1701"/>
      <c r="G48" s="1701"/>
      <c r="H48" s="1701"/>
      <c r="I48" s="1701"/>
      <c r="J48" s="1701"/>
      <c r="K48" s="1701"/>
      <c r="L48" s="7"/>
      <c r="M48" s="54" t="e">
        <f>R48/C48</f>
        <v>#DIV/0!</v>
      </c>
      <c r="N48" s="7"/>
      <c r="O48" s="203">
        <f>SUM(O46:O47)</f>
        <v>10.148227941462052</v>
      </c>
      <c r="P48" s="204">
        <f>SUM(P46:P47)</f>
        <v>8.0501971978888882</v>
      </c>
      <c r="Q48" s="205">
        <f>SUM(Q46:Q47)</f>
        <v>8.4946701954300359</v>
      </c>
      <c r="R48" s="288">
        <f>SUM(R46:R47)</f>
        <v>8.5340407753008041</v>
      </c>
      <c r="S48" s="54">
        <f>R48/O48</f>
        <v>0.84093901167057428</v>
      </c>
      <c r="T48" s="203">
        <f>SUM(T46:T47)</f>
        <v>9.8931888584477523</v>
      </c>
      <c r="U48" s="288">
        <f>SUM(U46:U47)</f>
        <v>9.0071726487778747</v>
      </c>
      <c r="V48" s="7"/>
      <c r="W48" s="289">
        <f>SUM(W46:W47)</f>
        <v>9.5117390194252813</v>
      </c>
      <c r="X48" s="7"/>
      <c r="Y48" s="7"/>
      <c r="Z48" s="7"/>
      <c r="AA48" s="72">
        <f>B48-J48</f>
        <v>0</v>
      </c>
    </row>
    <row r="49" spans="1:30" s="250" customFormat="1">
      <c r="A49" s="1717" t="s">
        <v>260</v>
      </c>
      <c r="B49" s="1717"/>
      <c r="C49" s="1717"/>
      <c r="D49" s="1717"/>
      <c r="E49" s="1717"/>
      <c r="F49" s="1717"/>
      <c r="G49" s="1717"/>
      <c r="H49" s="1717"/>
      <c r="I49" s="1717"/>
      <c r="J49" s="1717"/>
      <c r="K49" s="1717"/>
      <c r="L49" s="211"/>
      <c r="M49" s="211"/>
      <c r="N49" s="211"/>
      <c r="O49" s="308"/>
      <c r="P49" s="379"/>
      <c r="Q49" s="375"/>
      <c r="R49" s="309"/>
      <c r="S49" s="211"/>
      <c r="T49" s="308"/>
      <c r="U49" s="309"/>
      <c r="V49" s="211"/>
      <c r="W49" s="398"/>
      <c r="X49" s="211"/>
      <c r="Y49" s="211"/>
      <c r="Z49" s="211"/>
      <c r="AA49" s="251"/>
      <c r="AB49" s="251"/>
      <c r="AC49" s="251"/>
      <c r="AD49" s="251"/>
    </row>
    <row r="50" spans="1:30" s="12" customFormat="1">
      <c r="A50" s="12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284"/>
      <c r="P50" s="284"/>
      <c r="Q50" s="284"/>
      <c r="R50" s="284"/>
      <c r="S50" s="54"/>
      <c r="T50" s="282">
        <f>'T8'!BA58/('T1'!E$4+'T1'!E$5+'T1'!E$9)*100</f>
        <v>0.27661153753868167</v>
      </c>
      <c r="U50" s="283">
        <f>'T8'!BB58/('T1'!E$6+'T1'!E$8+'T1'!E$10+'T1'!E$11)*100</f>
        <v>0.61625643988543222</v>
      </c>
      <c r="V50" s="284" t="str">
        <f>'T8'!BC58</f>
        <v>with DOC spending assigned to residence of inmate (NYC)</v>
      </c>
      <c r="W50" s="284"/>
      <c r="X50" s="54"/>
      <c r="Y50" s="54"/>
      <c r="Z50" s="54"/>
      <c r="AA50" s="68"/>
      <c r="AB50" s="68"/>
      <c r="AC50" s="68"/>
      <c r="AD50" s="68"/>
    </row>
    <row r="51" spans="1:30" s="12" customFormat="1">
      <c r="A51" s="12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284"/>
      <c r="P51" s="284"/>
      <c r="Q51" s="284"/>
      <c r="R51" s="284"/>
      <c r="S51" s="54"/>
      <c r="T51" s="284"/>
      <c r="U51" s="284"/>
      <c r="V51" s="54"/>
      <c r="W51" s="284"/>
      <c r="X51" s="54"/>
      <c r="Y51" s="54"/>
      <c r="Z51" s="54"/>
      <c r="AA51" s="68"/>
      <c r="AB51" s="68"/>
      <c r="AC51" s="68"/>
      <c r="AD51" s="68"/>
    </row>
    <row r="52" spans="1:30" hidden="1">
      <c r="A52" s="1" t="s">
        <v>175</v>
      </c>
      <c r="B52" s="384" t="e">
        <f>#REF!-#REF!</f>
        <v>#REF!</v>
      </c>
      <c r="C52" s="384" t="e">
        <f>#REF!-#REF!</f>
        <v>#REF!</v>
      </c>
      <c r="D52" s="384" t="e">
        <f>#REF!-#REF!</f>
        <v>#REF!</v>
      </c>
      <c r="E52" s="384" t="e">
        <f>#REF!-#REF!</f>
        <v>#REF!</v>
      </c>
      <c r="F52" s="384" t="e">
        <f>#REF!-#REF!</f>
        <v>#REF!</v>
      </c>
      <c r="G52" s="384" t="e">
        <f>#REF!-#REF!</f>
        <v>#REF!</v>
      </c>
      <c r="H52" s="384" t="e">
        <f>#REF!-#REF!</f>
        <v>#REF!</v>
      </c>
      <c r="I52" s="384" t="e">
        <f>#REF!-#REF!</f>
        <v>#REF!</v>
      </c>
      <c r="J52" s="384" t="e">
        <f>#REF!-#REF!</f>
        <v>#REF!</v>
      </c>
      <c r="K52" s="384" t="e">
        <f>#REF!-#REF!</f>
        <v>#REF!</v>
      </c>
    </row>
    <row r="53" spans="1:30" hidden="1"/>
    <row r="54" spans="1:30" hidden="1"/>
    <row r="55" spans="1:30" hidden="1"/>
    <row r="56" spans="1:30" hidden="1">
      <c r="A56" s="380" t="s">
        <v>172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</row>
    <row r="57" spans="1:30" hidden="1">
      <c r="A57" s="226" t="s">
        <v>164</v>
      </c>
      <c r="B57" s="55">
        <f>'T8'!B65/'T1'!E$4*100</f>
        <v>0.35564930904054559</v>
      </c>
      <c r="C57" s="55">
        <f>'T8'!C65/'T1'!E$5*100</f>
        <v>0.28262342743502689</v>
      </c>
      <c r="D57" s="55">
        <f>'T8'!D65/'T1'!E$6*100</f>
        <v>0.17137759940644498</v>
      </c>
      <c r="E57" s="55">
        <f>'T8'!E65/'T1'!E$7*100</f>
        <v>3.1296422002521189E-2</v>
      </c>
      <c r="F57" s="55">
        <f>'T8'!F65/'T1'!E$8*100</f>
        <v>4.107792115918666E-3</v>
      </c>
      <c r="G57" s="55">
        <f>'T8'!G65/'T1'!E$9*100</f>
        <v>4.0735037453518225E-2</v>
      </c>
      <c r="H57" s="55">
        <f>'T8'!H65/'T1'!E$10*100</f>
        <v>1.5899789674995852E-2</v>
      </c>
      <c r="I57" s="69">
        <f>'T8'!I65/'T1'!E$11*100</f>
        <v>3.4529913647480663E-3</v>
      </c>
      <c r="J57" s="57">
        <f>'T8'!J65/'T1'!E$12*100</f>
        <v>0.168361094304982</v>
      </c>
      <c r="K57" s="56">
        <f>'T8'!K65/'T1'!E$13*100</f>
        <v>0.25634804314001636</v>
      </c>
      <c r="O57" s="282">
        <f>'T8'!AN65/SUM('T1'!E$4:E$5)*100</f>
        <v>0</v>
      </c>
      <c r="P57" s="283">
        <f>'T8'!AO65/('T1'!$E$7+'T1'!$E$9)*100</f>
        <v>0</v>
      </c>
      <c r="Q57" s="284">
        <f>'T8'!AP65/('T1'!$E$8+'T1'!$E$10+'T1'!$E$11)*100</f>
        <v>0</v>
      </c>
      <c r="R57" s="303">
        <f>'T8'!AQ65/SUM('T1'!E$6:E$11)*100</f>
        <v>0</v>
      </c>
      <c r="S57" s="7"/>
      <c r="T57" s="282">
        <f>'T8'!BA65/('T1'!E$4+'T1'!E$5+'T1'!E$9)*100</f>
        <v>0</v>
      </c>
      <c r="U57" s="303">
        <f>'T8'!BB65/('T1'!E$6+'T1'!E$8+'T1'!E$10+'T1'!E$11)*100</f>
        <v>0</v>
      </c>
      <c r="V57" s="7"/>
      <c r="W57" s="285">
        <f>'T8'!BD65/('T1'!E$12-'T1'!E$7)*100</f>
        <v>0</v>
      </c>
    </row>
    <row r="58" spans="1:30" hidden="1">
      <c r="A58" s="253" t="s">
        <v>165</v>
      </c>
      <c r="B58" s="276">
        <f>'T8'!B66/'T1'!E$4*100</f>
        <v>0.39172648457672637</v>
      </c>
      <c r="C58" s="276">
        <f>'T8'!C66/'T1'!E$5*100</f>
        <v>0.23361266360626565</v>
      </c>
      <c r="D58" s="276">
        <f>'T8'!D66/'T1'!E$6*100</f>
        <v>8.0633055850982016E-2</v>
      </c>
      <c r="E58" s="276">
        <f>'T8'!E66/'T1'!E$7*100</f>
        <v>3.1296422002521189E-2</v>
      </c>
      <c r="F58" s="276">
        <f>'T8'!F66/'T1'!E$8*100</f>
        <v>4.107792115918666E-3</v>
      </c>
      <c r="G58" s="276">
        <f>'T8'!G66/'T1'!E$9*100</f>
        <v>4.0735037453518225E-2</v>
      </c>
      <c r="H58" s="276">
        <f>'T8'!H66/'T1'!E$10*100</f>
        <v>1.5899789674995852E-2</v>
      </c>
      <c r="I58" s="277">
        <f>'T8'!I66/'T1'!E$11*100</f>
        <v>3.4529913647480663E-3</v>
      </c>
      <c r="J58" s="278">
        <f>'T8'!J66/'T1'!E$12*100</f>
        <v>0.13639452701877808</v>
      </c>
      <c r="K58" s="279">
        <f>'T8'!K66/'T1'!E$13*100</f>
        <v>0.25634804314001641</v>
      </c>
      <c r="O58" s="282">
        <f>'T8'!AN66/SUM('T1'!E$4:E$5)*100</f>
        <v>0</v>
      </c>
      <c r="P58" s="283">
        <f>'T8'!AO66/('T1'!$E$7+'T1'!$E$9)*100</f>
        <v>0</v>
      </c>
      <c r="Q58" s="284">
        <f>'T8'!AP66/('T1'!$E$8+'T1'!$E$10+'T1'!$E$11)*100</f>
        <v>0</v>
      </c>
      <c r="R58" s="303">
        <f>'T8'!AQ66/SUM('T1'!E$6:E$11)*100</f>
        <v>0</v>
      </c>
      <c r="S58" s="7"/>
      <c r="T58" s="282">
        <f>'T8'!BA66/('T1'!E$4+'T1'!E$5+'T1'!E$9)*100</f>
        <v>0</v>
      </c>
      <c r="U58" s="303">
        <f>'T8'!BB66/('T1'!E$6+'T1'!E$8+'T1'!E$10+'T1'!E$11)*100</f>
        <v>0</v>
      </c>
      <c r="V58" s="7"/>
      <c r="W58" s="285">
        <f>'T8'!BD66/('T1'!E$12-'T1'!E$7)*100</f>
        <v>0</v>
      </c>
    </row>
    <row r="59" spans="1:30" hidden="1">
      <c r="A59" s="226" t="s">
        <v>125</v>
      </c>
      <c r="B59" s="55">
        <f t="shared" ref="B59:K59" si="3">B58-B57</f>
        <v>3.6077175536180783E-2</v>
      </c>
      <c r="C59" s="55">
        <f t="shared" si="3"/>
        <v>-4.9010763828761239E-2</v>
      </c>
      <c r="D59" s="55">
        <f t="shared" si="3"/>
        <v>-9.0744543555462964E-2</v>
      </c>
      <c r="E59" s="55">
        <f t="shared" si="3"/>
        <v>0</v>
      </c>
      <c r="F59" s="55">
        <f t="shared" si="3"/>
        <v>0</v>
      </c>
      <c r="G59" s="55">
        <f t="shared" si="3"/>
        <v>0</v>
      </c>
      <c r="H59" s="55">
        <f t="shared" si="3"/>
        <v>0</v>
      </c>
      <c r="I59" s="69">
        <f t="shared" si="3"/>
        <v>0</v>
      </c>
      <c r="J59" s="57">
        <f t="shared" si="3"/>
        <v>-3.1966567286203923E-2</v>
      </c>
      <c r="K59" s="56">
        <f t="shared" si="3"/>
        <v>0</v>
      </c>
      <c r="L59" s="7"/>
      <c r="M59" s="7"/>
      <c r="N59" s="7"/>
      <c r="O59" s="282">
        <f>'T8'!AN67/SUM('T1'!E$4:E$5)*100</f>
        <v>0</v>
      </c>
      <c r="P59" s="283">
        <f>'T8'!AO67/('T1'!$E$7+'T1'!$E$9)*100</f>
        <v>0</v>
      </c>
      <c r="Q59" s="284">
        <f>'T8'!AP67/('T1'!$E$8+'T1'!$E$10+'T1'!$E$11)*100</f>
        <v>0</v>
      </c>
      <c r="R59" s="303">
        <f>'T8'!AQ67/SUM('T1'!E$6:E$11)*100</f>
        <v>0</v>
      </c>
      <c r="S59" s="7"/>
      <c r="T59" s="282">
        <f>'T8'!BA67/('T1'!E$4+'T1'!E$5+'T1'!E$9)*100</f>
        <v>0</v>
      </c>
      <c r="U59" s="303">
        <f>'T8'!BB67/('T1'!E$6+'T1'!E$8+'T1'!E$10+'T1'!E$11)*100</f>
        <v>0</v>
      </c>
      <c r="V59" s="7"/>
      <c r="W59" s="285">
        <f>'T8'!BD67/('T1'!E$12-'T1'!E$7)*100</f>
        <v>0</v>
      </c>
      <c r="X59" s="7"/>
      <c r="Y59" s="7"/>
      <c r="Z59" s="7"/>
      <c r="AA59" s="72"/>
    </row>
    <row r="60" spans="1:30" hidden="1">
      <c r="A60" s="226"/>
      <c r="B60" s="8"/>
      <c r="C60" s="8"/>
      <c r="D60" s="8"/>
      <c r="E60" s="8"/>
      <c r="F60" s="8"/>
      <c r="G60" s="8"/>
      <c r="H60" s="8"/>
      <c r="I60" s="60"/>
      <c r="J60" s="13"/>
      <c r="K60" s="29"/>
    </row>
    <row r="61" spans="1:30" hidden="1">
      <c r="A61" s="226" t="s">
        <v>166</v>
      </c>
      <c r="B61" s="55">
        <f>'T8'!B69/'T1'!E$4*100</f>
        <v>4.158829784916384E-2</v>
      </c>
      <c r="C61" s="55">
        <f>'T8'!C69/'T1'!E$5*100</f>
        <v>8.3764851834076087E-2</v>
      </c>
      <c r="D61" s="55">
        <f>'T8'!D69/'T1'!E$6*100</f>
        <v>0.14659667555187383</v>
      </c>
      <c r="E61" s="55">
        <f>'T8'!E69/'T1'!E$7*100</f>
        <v>0.13124386709294089</v>
      </c>
      <c r="F61" s="55">
        <f>'T8'!F69/'T1'!E$8*100</f>
        <v>0.17485559079396773</v>
      </c>
      <c r="G61" s="55">
        <f>'T8'!G69/'T1'!E$9*100</f>
        <v>0.1167115786075263</v>
      </c>
      <c r="H61" s="55">
        <f>'T8'!H69/'T1'!E$10*100</f>
        <v>0.16305374107292708</v>
      </c>
      <c r="I61" s="69">
        <f>'T8'!I69/'T1'!E$11*100</f>
        <v>0.16855873043847691</v>
      </c>
      <c r="J61" s="57">
        <f>'T8'!J69/'T1'!E$12*100</f>
        <v>0.11181469247417374</v>
      </c>
      <c r="K61" s="56">
        <f>'T8'!K69/'T1'!E$13*100</f>
        <v>7.8822727659601938E-2</v>
      </c>
    </row>
    <row r="62" spans="1:30" hidden="1">
      <c r="A62" s="253" t="s">
        <v>167</v>
      </c>
      <c r="B62" s="276">
        <f>'T8'!B70/'T1'!E$4*100</f>
        <v>0.1218496029890456</v>
      </c>
      <c r="C62" s="276">
        <f>'T8'!C70/'T1'!E$5*100</f>
        <v>4.5172160538167486E-2</v>
      </c>
      <c r="D62" s="276">
        <f>'T8'!D70/'T1'!E$6*100</f>
        <v>1.6609004423580334E-2</v>
      </c>
      <c r="E62" s="276">
        <f>'T8'!E70/'T1'!E$7*100</f>
        <v>5.40435059840755E-2</v>
      </c>
      <c r="F62" s="276">
        <f>'T8'!F70/'T1'!E$8*100</f>
        <v>2.0207793529385797E-2</v>
      </c>
      <c r="G62" s="276">
        <f>'T8'!G70/'T1'!E$9*100</f>
        <v>5.3781890072426494E-2</v>
      </c>
      <c r="H62" s="276">
        <f>'T8'!H70/'T1'!E$10*100</f>
        <v>2.4061702236426574E-2</v>
      </c>
      <c r="I62" s="277">
        <f>'T8'!I70/'T1'!E$11*100</f>
        <v>1.0449601840060236E-2</v>
      </c>
      <c r="J62" s="278">
        <f>'T8'!J70/'T1'!E$12*100</f>
        <v>4.0698304533562199E-2</v>
      </c>
      <c r="K62" s="279">
        <f>'T8'!K70/'T1'!E$13*100</f>
        <v>7.8822727659601965E-2</v>
      </c>
    </row>
    <row r="63" spans="1:30" hidden="1">
      <c r="A63" s="226" t="s">
        <v>125</v>
      </c>
      <c r="B63" s="55">
        <f t="shared" ref="B63:K63" si="4">B62-B61</f>
        <v>8.026130513988175E-2</v>
      </c>
      <c r="C63" s="55">
        <f t="shared" si="4"/>
        <v>-3.8592691295908602E-2</v>
      </c>
      <c r="D63" s="55">
        <f t="shared" si="4"/>
        <v>-0.12998767112829351</v>
      </c>
      <c r="E63" s="55">
        <f t="shared" si="4"/>
        <v>-7.7200361108865384E-2</v>
      </c>
      <c r="F63" s="55">
        <f t="shared" si="4"/>
        <v>-0.15464779726458194</v>
      </c>
      <c r="G63" s="55">
        <f t="shared" si="4"/>
        <v>-6.2929688535099809E-2</v>
      </c>
      <c r="H63" s="55">
        <f t="shared" si="4"/>
        <v>-0.13899203883650052</v>
      </c>
      <c r="I63" s="69">
        <f t="shared" si="4"/>
        <v>-0.15810912859841667</v>
      </c>
      <c r="J63" s="57">
        <f t="shared" si="4"/>
        <v>-7.1116387940611536E-2</v>
      </c>
      <c r="K63" s="56">
        <f t="shared" si="4"/>
        <v>0</v>
      </c>
      <c r="L63" s="7"/>
      <c r="M63" s="7"/>
      <c r="N63" s="7"/>
      <c r="O63" s="282"/>
      <c r="P63" s="283"/>
      <c r="Q63" s="284"/>
      <c r="R63" s="303"/>
      <c r="S63" s="7"/>
      <c r="T63" s="282"/>
      <c r="U63" s="283"/>
      <c r="V63" s="7"/>
      <c r="W63" s="282"/>
      <c r="X63" s="7"/>
      <c r="Y63" s="7"/>
      <c r="Z63" s="7"/>
      <c r="AA63" s="72"/>
    </row>
    <row r="64" spans="1:30" hidden="1">
      <c r="A64" s="226"/>
      <c r="B64" s="8"/>
      <c r="C64" s="8"/>
      <c r="D64" s="8"/>
      <c r="E64" s="8"/>
      <c r="F64" s="8"/>
      <c r="G64" s="8"/>
      <c r="H64" s="8"/>
      <c r="I64" s="60"/>
      <c r="J64" s="13"/>
      <c r="K64" s="29"/>
    </row>
    <row r="65" spans="1:27" hidden="1">
      <c r="A65" s="226" t="s">
        <v>168</v>
      </c>
      <c r="B65" s="55">
        <f t="shared" ref="B65:K65" si="5">B57+B61</f>
        <v>0.39723760688970944</v>
      </c>
      <c r="C65" s="55">
        <f t="shared" si="5"/>
        <v>0.366388279269103</v>
      </c>
      <c r="D65" s="55">
        <f t="shared" si="5"/>
        <v>0.31797427495831881</v>
      </c>
      <c r="E65" s="55">
        <f t="shared" si="5"/>
        <v>0.16254028909546209</v>
      </c>
      <c r="F65" s="55">
        <f t="shared" si="5"/>
        <v>0.17896338290988639</v>
      </c>
      <c r="G65" s="55">
        <f t="shared" si="5"/>
        <v>0.15744661606104454</v>
      </c>
      <c r="H65" s="55">
        <f t="shared" si="5"/>
        <v>0.17895353074792295</v>
      </c>
      <c r="I65" s="69">
        <f t="shared" si="5"/>
        <v>0.17201172180322497</v>
      </c>
      <c r="J65" s="57">
        <f t="shared" si="5"/>
        <v>0.28017578677915572</v>
      </c>
      <c r="K65" s="56">
        <f t="shared" si="5"/>
        <v>0.33517077079961832</v>
      </c>
    </row>
    <row r="66" spans="1:27" hidden="1">
      <c r="A66" s="253" t="s">
        <v>169</v>
      </c>
      <c r="B66" s="276">
        <f t="shared" ref="B66:K66" si="6">B58+B62</f>
        <v>0.513576087565772</v>
      </c>
      <c r="C66" s="276">
        <f t="shared" si="6"/>
        <v>0.27878482414443312</v>
      </c>
      <c r="D66" s="276">
        <f t="shared" si="6"/>
        <v>9.724206027456235E-2</v>
      </c>
      <c r="E66" s="276">
        <f t="shared" si="6"/>
        <v>8.5339927986596689E-2</v>
      </c>
      <c r="F66" s="276">
        <f t="shared" si="6"/>
        <v>2.4315585645304463E-2</v>
      </c>
      <c r="G66" s="276">
        <f t="shared" si="6"/>
        <v>9.4516927525944719E-2</v>
      </c>
      <c r="H66" s="276">
        <f t="shared" si="6"/>
        <v>3.9961491911422425E-2</v>
      </c>
      <c r="I66" s="277">
        <f t="shared" si="6"/>
        <v>1.3902593204808302E-2</v>
      </c>
      <c r="J66" s="278">
        <f t="shared" si="6"/>
        <v>0.17709283155234029</v>
      </c>
      <c r="K66" s="279">
        <f t="shared" si="6"/>
        <v>0.33517077079961838</v>
      </c>
    </row>
    <row r="67" spans="1:27" hidden="1">
      <c r="A67" s="226" t="s">
        <v>125</v>
      </c>
      <c r="B67" s="55">
        <f t="shared" ref="B67:K67" si="7">B66-B65</f>
        <v>0.11633848067606256</v>
      </c>
      <c r="C67" s="55">
        <f t="shared" si="7"/>
        <v>-8.7603455124669882E-2</v>
      </c>
      <c r="D67" s="55">
        <f t="shared" si="7"/>
        <v>-0.22073221468375648</v>
      </c>
      <c r="E67" s="55">
        <f t="shared" si="7"/>
        <v>-7.7200361108865398E-2</v>
      </c>
      <c r="F67" s="55">
        <f t="shared" si="7"/>
        <v>-0.15464779726458194</v>
      </c>
      <c r="G67" s="55">
        <f t="shared" si="7"/>
        <v>-6.2929688535099823E-2</v>
      </c>
      <c r="H67" s="55">
        <f t="shared" si="7"/>
        <v>-0.13899203883650052</v>
      </c>
      <c r="I67" s="69">
        <f t="shared" si="7"/>
        <v>-0.15810912859841667</v>
      </c>
      <c r="J67" s="57">
        <f t="shared" si="7"/>
        <v>-0.10308295522681543</v>
      </c>
      <c r="K67" s="56">
        <f t="shared" si="7"/>
        <v>0</v>
      </c>
      <c r="L67" s="7"/>
      <c r="M67" s="7"/>
      <c r="N67" s="7"/>
      <c r="O67" s="282"/>
      <c r="P67" s="283"/>
      <c r="Q67" s="284"/>
      <c r="R67" s="303"/>
      <c r="S67" s="7"/>
      <c r="T67" s="282"/>
      <c r="U67" s="283"/>
      <c r="V67" s="7"/>
      <c r="W67" s="282"/>
      <c r="X67" s="7"/>
      <c r="Y67" s="7"/>
      <c r="Z67" s="7"/>
      <c r="AA67" s="72"/>
    </row>
    <row r="86" spans="1:23">
      <c r="A86" s="380" t="s">
        <v>194</v>
      </c>
    </row>
    <row r="87" spans="1:23">
      <c r="A87" s="225" t="s">
        <v>193</v>
      </c>
      <c r="B87" s="58">
        <f>'T8'!B95/'T1'!E$4*100</f>
        <v>0.19961604207891984</v>
      </c>
      <c r="C87" s="58">
        <f>'T8'!C95/'T1'!E$5*100</f>
        <v>5.2430397656667016E-2</v>
      </c>
      <c r="D87" s="58">
        <f>'T8'!D95/'T1'!E$6*100</f>
        <v>-0.8662906917021379</v>
      </c>
      <c r="E87" s="58">
        <f>'T8'!E95/'T1'!E$7*100</f>
        <v>-6.8845883564180362E-3</v>
      </c>
      <c r="F87" s="58">
        <f>'T8'!F95/'T1'!E$8*100</f>
        <v>-0.63744597374087475</v>
      </c>
      <c r="G87" s="58">
        <f>'T8'!G95/'T1'!E$9*100</f>
        <v>0.1528807357655271</v>
      </c>
      <c r="H87" s="58">
        <f>'T8'!H95/'T1'!E$10*100</f>
        <v>-0.85025919785075355</v>
      </c>
      <c r="I87" s="58">
        <f>'T8'!I95/'T1'!E$11*100</f>
        <v>-1.4426752539325789</v>
      </c>
      <c r="J87" s="59">
        <f>'T8'!J95/'T1'!E$12*100</f>
        <v>-0.17687192929286105</v>
      </c>
      <c r="K87" s="53">
        <f>'T8'!K95/'T1'!E$13*100</f>
        <v>0</v>
      </c>
      <c r="O87" s="282">
        <f>'T8'!AN95/SUM('T1'!E$4:E$5)*100</f>
        <v>0.1457758219741303</v>
      </c>
      <c r="P87" s="283">
        <f>'T8'!AO95/('T1'!$E$7+'T1'!$E$9)*100</f>
        <v>0.10770184510380768</v>
      </c>
      <c r="Q87" s="284">
        <f>'T8'!AP95/('T1'!$E$8+'T1'!$E$10+'T1'!$E$11)*100</f>
        <v>-0.95726204040743423</v>
      </c>
      <c r="R87" s="303">
        <f>'T8'!AQ95/SUM('T1'!E$6:E$11)*100</f>
        <v>-0.41655412624933491</v>
      </c>
      <c r="S87" s="7"/>
      <c r="T87" s="282">
        <f>'T8'!BA95/('T1'!E$4+'T1'!E$5+'T1'!E$9)*100</f>
        <v>0.14656015922137267</v>
      </c>
      <c r="U87" s="303">
        <f>'T8'!BB95/('T1'!E$6+'T1'!E$8+'T1'!E$10+'T1'!E$11)*100</f>
        <v>-0.92920371278437763</v>
      </c>
      <c r="W87" s="285">
        <f>'T8'!BD95/('T1'!E$12-'T1'!E$7)*100</f>
        <v>-0.18934437309241897</v>
      </c>
    </row>
    <row r="88" spans="1:23">
      <c r="A88" s="212" t="s">
        <v>126</v>
      </c>
      <c r="B88" s="213"/>
      <c r="C88" s="213"/>
      <c r="D88" s="213"/>
      <c r="E88" s="213"/>
      <c r="F88" s="213"/>
      <c r="G88" s="213"/>
      <c r="H88" s="213"/>
      <c r="I88" s="214"/>
      <c r="J88" s="206"/>
      <c r="K88" s="215"/>
    </row>
    <row r="89" spans="1:23">
      <c r="A89" s="253" t="s">
        <v>160</v>
      </c>
      <c r="B89" s="276">
        <f>'T8'!B97/'T1'!E$4*100</f>
        <v>0.34539587068293232</v>
      </c>
      <c r="C89" s="276">
        <f>'T8'!C97/'T1'!E$5*100</f>
        <v>0.17563764443557756</v>
      </c>
      <c r="D89" s="276">
        <f>'T8'!D97/'T1'!E$6*100</f>
        <v>0.73908361131531319</v>
      </c>
      <c r="E89" s="276">
        <f>'T8'!E97/'T1'!E$7*100</f>
        <v>1.061955591183976</v>
      </c>
      <c r="F89" s="276">
        <f>'T8'!F97/'T1'!E$8*100</f>
        <v>0.69449396336328095</v>
      </c>
      <c r="G89" s="276">
        <f>'T8'!G97/'T1'!E$9*100</f>
        <v>0.42287750770048138</v>
      </c>
      <c r="H89" s="276">
        <f>'T8'!H97/'T1'!E$10*100</f>
        <v>0.10648963165192542</v>
      </c>
      <c r="I89" s="277">
        <f>'T8'!I97/'T1'!E$11*100</f>
        <v>0.51927642185202016</v>
      </c>
      <c r="J89" s="278">
        <f>'T8'!J97/'T1'!E$12*100</f>
        <v>0.35378030716556585</v>
      </c>
      <c r="K89" s="279">
        <f>'T8'!K97/'T1'!E$13*100</f>
        <v>0.34984134611107731</v>
      </c>
      <c r="O89" s="282">
        <f>'T8'!AN97/SUM('T1'!E$4:E$5)*100</f>
        <v>0.28329864441040592</v>
      </c>
      <c r="P89" s="283">
        <f>'T8'!AO97/('T1'!$E$7+'T1'!$E$9)*100</f>
        <v>0.60359781742153218</v>
      </c>
      <c r="Q89" s="284">
        <f>'T8'!AP97/('T1'!$E$8+'T1'!$E$10+'T1'!$E$11)*100</f>
        <v>0.36124863564219994</v>
      </c>
      <c r="R89" s="303">
        <f>'T8'!AQ97/SUM('T1'!E$6:E$11)*100</f>
        <v>0.53998698610693541</v>
      </c>
      <c r="S89" s="7"/>
      <c r="T89" s="282">
        <f>'T8'!BA97/('T1'!E$4+'T1'!E$5+'T1'!E$9)*100</f>
        <v>0.29870726225158489</v>
      </c>
      <c r="U89" s="303">
        <f>'T8'!BB97/('T1'!E$6+'T1'!E$8+'T1'!E$10+'T1'!E$11)*100</f>
        <v>0.47778442065325177</v>
      </c>
      <c r="W89" s="285">
        <f>'T8'!BD97/('T1'!E$12-'T1'!E$7)*100</f>
        <v>0.30181951772385068</v>
      </c>
    </row>
    <row r="90" spans="1:23">
      <c r="A90" s="225" t="s">
        <v>124</v>
      </c>
      <c r="B90" s="58">
        <f>'T8'!B98/'T1'!E$4*100</f>
        <v>3.9351391313550823</v>
      </c>
      <c r="C90" s="58">
        <f>'T8'!C98/'T1'!E$5*100</f>
        <v>2.5903092866532691</v>
      </c>
      <c r="D90" s="58">
        <f>'T8'!D98/'T1'!E$6*100</f>
        <v>5.3715181302461215</v>
      </c>
      <c r="E90" s="58">
        <f>'T8'!E98/'T1'!E$7*100</f>
        <v>7.0867061349864073</v>
      </c>
      <c r="F90" s="58">
        <f>'T8'!F98/'T1'!E$8*100</f>
        <v>7.4878446255237456</v>
      </c>
      <c r="G90" s="58">
        <f>'T8'!G98/'T1'!E$9*100</f>
        <v>5.0585284491592466</v>
      </c>
      <c r="H90" s="58">
        <f>'T8'!H98/'T1'!E$10*100</f>
        <v>6.7709479657659708</v>
      </c>
      <c r="I90" s="70">
        <f>'T8'!I98/'T1'!E$11*100</f>
        <v>7.2342593524153456</v>
      </c>
      <c r="J90" s="59">
        <f>'T8'!J98/'T1'!E$12*100</f>
        <v>4.3036270950869255</v>
      </c>
      <c r="K90" s="53">
        <f>'T8'!K98/'T1'!E$13*100</f>
        <v>4.1305135243426188</v>
      </c>
      <c r="O90" s="282">
        <f>'T8'!AN98/SUM('T1'!E$4:E$5)*100</f>
        <v>3.443203011318035</v>
      </c>
      <c r="P90" s="283">
        <f>'T8'!AO98/('T1'!$E$7+'T1'!$E$9)*100</f>
        <v>5.6320622770666384</v>
      </c>
      <c r="Q90" s="284">
        <f>'T8'!AP98/('T1'!$E$8+'T1'!$E$10+'T1'!$E$11)*100</f>
        <v>7.0708202001572875</v>
      </c>
      <c r="R90" s="303">
        <f>'T8'!AQ98/SUM('T1'!E$6:E$11)*100</f>
        <v>6.0945019713825257</v>
      </c>
      <c r="S90" s="7"/>
      <c r="T90" s="282">
        <f>'T8'!BA98/('T1'!E$4+'T1'!E$5+'T1'!E$9)*100</f>
        <v>3.6215246552556519</v>
      </c>
      <c r="U90" s="303">
        <f>'T8'!BB98/('T1'!E$6+'T1'!E$8+'T1'!E$10+'T1'!E$11)*100</f>
        <v>6.546703817508452</v>
      </c>
      <c r="W90" s="285">
        <f>'T8'!BD98/('T1'!E$12-'T1'!E$7)*100</f>
        <v>4.0994248484746176</v>
      </c>
    </row>
    <row r="91" spans="1:23">
      <c r="A91" s="225"/>
      <c r="B91" s="16"/>
      <c r="C91" s="16"/>
      <c r="D91" s="16"/>
      <c r="E91" s="16"/>
      <c r="F91" s="16"/>
      <c r="G91" s="16"/>
      <c r="H91" s="16"/>
      <c r="I91" s="63"/>
      <c r="J91" s="17"/>
      <c r="K91" s="37"/>
    </row>
    <row r="92" spans="1:23">
      <c r="A92" s="225" t="s">
        <v>125</v>
      </c>
      <c r="B92" s="58">
        <f>'T8'!B100/'T1'!E$4*100</f>
        <v>0.17243376191979468</v>
      </c>
      <c r="C92" s="58">
        <f>'T8'!C100/'T1'!E$5*100</f>
        <v>-2.2162863217835294</v>
      </c>
      <c r="D92" s="58">
        <f>'T8'!D100/'T1'!E$6*100</f>
        <v>0.92748343838931124</v>
      </c>
      <c r="E92" s="58">
        <f>'T8'!E100/'T1'!E$7*100</f>
        <v>2.7599404597065749</v>
      </c>
      <c r="F92" s="58">
        <f>'T8'!F100/'T1'!E$8*100</f>
        <v>3.4367491779326196</v>
      </c>
      <c r="G92" s="58">
        <f>'T8'!G100/'T1'!E$9*100</f>
        <v>1.0830644758615184</v>
      </c>
      <c r="H92" s="58">
        <f>'T8'!H100/'T1'!E$10*100</f>
        <v>2.780356319102983</v>
      </c>
      <c r="I92" s="70">
        <f>'T8'!I100/'T1'!E$11*100</f>
        <v>3.4325494644341488</v>
      </c>
      <c r="J92" s="59">
        <f>'T8'!J100/'T1'!E$12*100</f>
        <v>-0.15278677920045153</v>
      </c>
      <c r="K92" s="53">
        <f>'T8'!K100/'T1'!E$13*100</f>
        <v>0</v>
      </c>
      <c r="O92" s="282">
        <f>'T8'!AN100/SUM('T1'!E$4:E$5)*100</f>
        <v>-0.70135536051906466</v>
      </c>
      <c r="P92" s="283">
        <f>'T8'!AO100/('T1'!$E$7+'T1'!$E$9)*100</f>
        <v>1.5572562139233621</v>
      </c>
      <c r="Q92" s="284">
        <f>'T8'!AP100/('T1'!$E$8+'T1'!$E$10+'T1'!$E$11)*100</f>
        <v>3.1161429664991043</v>
      </c>
      <c r="R92" s="303">
        <f>'T8'!AQ100/SUM('T1'!E$6:E$11)*100</f>
        <v>2.004121571292889</v>
      </c>
      <c r="S92" s="7"/>
      <c r="T92" s="282">
        <f>'T8'!BA100/('T1'!E$4+'T1'!E$5+'T1'!E$9)*100</f>
        <v>-0.50436677156726983</v>
      </c>
      <c r="U92" s="303">
        <f>'T8'!BB100/('T1'!E$6+'T1'!E$8+'T1'!E$10+'T1'!E$11)*100</f>
        <v>2.4410938772087118</v>
      </c>
      <c r="W92" s="285">
        <f>'T8'!BD100/('T1'!E$12-'T1'!E$7)*100</f>
        <v>-0.36650167461900163</v>
      </c>
    </row>
    <row r="93" spans="1:23">
      <c r="A93" s="226"/>
      <c r="B93" s="8"/>
      <c r="C93" s="8"/>
      <c r="D93" s="8"/>
      <c r="E93" s="8"/>
      <c r="F93" s="8"/>
      <c r="G93" s="8"/>
      <c r="H93" s="8"/>
      <c r="I93" s="60"/>
      <c r="J93" s="13"/>
      <c r="K93" s="29"/>
    </row>
    <row r="94" spans="1:23">
      <c r="A94" s="212" t="s">
        <v>127</v>
      </c>
      <c r="B94" s="213"/>
      <c r="C94" s="213"/>
      <c r="D94" s="213"/>
      <c r="E94" s="213"/>
      <c r="F94" s="213"/>
      <c r="G94" s="213"/>
      <c r="H94" s="213"/>
      <c r="I94" s="214"/>
      <c r="J94" s="206"/>
      <c r="K94" s="215"/>
    </row>
    <row r="95" spans="1:23">
      <c r="A95" s="253" t="s">
        <v>160</v>
      </c>
      <c r="B95" s="276">
        <f>'T8'!B103/'T1'!E$4*100</f>
        <v>1.4242698890461447</v>
      </c>
      <c r="C95" s="276">
        <f>'T8'!C103/'T1'!E$5*100</f>
        <v>1.0575628201149201</v>
      </c>
      <c r="D95" s="276">
        <f>'T8'!D103/'T1'!E$6*100</f>
        <v>1.6287317367230829</v>
      </c>
      <c r="E95" s="276">
        <f>'T8'!E103/'T1'!E$7*100</f>
        <v>1.8529921461298564</v>
      </c>
      <c r="F95" s="276">
        <f>'T8'!F103/'T1'!E$8*100</f>
        <v>1.5103825223248533</v>
      </c>
      <c r="G95" s="276">
        <f>'T8'!G103/'T1'!E$9*100</f>
        <v>1.2544406254615492</v>
      </c>
      <c r="H95" s="276">
        <f>'T8'!H103/'T1'!E$10*100</f>
        <v>0.98771510726893585</v>
      </c>
      <c r="I95" s="277">
        <f>'T8'!I103/'T1'!E$11*100</f>
        <v>1.3604563927216313</v>
      </c>
      <c r="J95" s="278">
        <f>'T8'!J103/'T1'!E$12*100</f>
        <v>1.2166581813307171</v>
      </c>
      <c r="K95" s="279">
        <f>'T8'!K103/'T1'!E$13*100</f>
        <v>1.3141929927447893</v>
      </c>
      <c r="O95" s="282">
        <f>'T8'!AN103/SUM('T1'!E$4:E$5)*100</f>
        <v>1.2901291623282722</v>
      </c>
      <c r="P95" s="283">
        <f>'T8'!AO103/('T1'!$E$7+'T1'!$E$9)*100</f>
        <v>1.4237007190162612</v>
      </c>
      <c r="Q95" s="284">
        <f>'T8'!AP103/('T1'!$E$8+'T1'!$E$10+'T1'!$E$11)*100</f>
        <v>1.2157296145917746</v>
      </c>
      <c r="R95" s="303">
        <f>'T8'!AQ103/SUM('T1'!E$6:E$11)*100</f>
        <v>1.3829553411069422</v>
      </c>
      <c r="S95" s="7"/>
      <c r="T95" s="282">
        <f>'T8'!BA103/('T1'!E$4+'T1'!E$5+'T1'!E$9)*100</f>
        <v>1.2861893750787707</v>
      </c>
      <c r="U95" s="303">
        <f>'T8'!BB103/('T1'!E$6+'T1'!E$8+'T1'!E$10+'T1'!E$11)*100</f>
        <v>1.3431120159379166</v>
      </c>
      <c r="W95" s="285">
        <f>'T8'!BD103/('T1'!E$12-'T1'!E$7)*100</f>
        <v>1.1699685892117686</v>
      </c>
    </row>
    <row r="96" spans="1:23">
      <c r="A96" s="225" t="s">
        <v>124</v>
      </c>
      <c r="B96" s="58">
        <f>'T8'!B104/'T1'!E$4*100</f>
        <v>10.00842335851048</v>
      </c>
      <c r="C96" s="58">
        <f>'T8'!C104/'T1'!E$5*100</f>
        <v>8.1424882091849167</v>
      </c>
      <c r="D96" s="58">
        <f>'T8'!D104/'T1'!E$6*100</f>
        <v>11.554011654211086</v>
      </c>
      <c r="E96" s="58">
        <f>'T8'!E104/'T1'!E$7*100</f>
        <v>11.600524338401838</v>
      </c>
      <c r="F96" s="58">
        <f>'T8'!F104/'T1'!E$8*100</f>
        <v>12.205955119024177</v>
      </c>
      <c r="G96" s="58">
        <f>'T8'!G104/'T1'!E$9*100</f>
        <v>9.1063050139996111</v>
      </c>
      <c r="H96" s="58">
        <f>'T8'!H104/'T1'!E$10*100</f>
        <v>11.874488439321688</v>
      </c>
      <c r="I96" s="70">
        <f>'T8'!I104/'T1'!E$11*100</f>
        <v>12.164858736718513</v>
      </c>
      <c r="J96" s="59">
        <f>'T8'!J104/'T1'!E$12*100</f>
        <v>9.4712971451257228</v>
      </c>
      <c r="K96" s="53">
        <f>'T8'!K104/'T1'!E$13*100</f>
        <v>9.7236360161100404</v>
      </c>
      <c r="O96" s="282">
        <f>'T8'!AN104/SUM('T1'!E$4:E$5)*100</f>
        <v>9.3258679399076936</v>
      </c>
      <c r="P96" s="283">
        <f>'T8'!AO104/('T1'!$E$7+'T1'!$E$9)*100</f>
        <v>9.8116274158588848</v>
      </c>
      <c r="Q96" s="284">
        <f>'T8'!AP104/('T1'!$E$8+'T1'!$E$10+'T1'!$E$11)*100</f>
        <v>12.033588210014623</v>
      </c>
      <c r="R96" s="303">
        <f>'T8'!AQ104/SUM('T1'!E$6:E$11)*100</f>
        <v>10.860257516085197</v>
      </c>
      <c r="S96" s="7"/>
      <c r="T96" s="282">
        <f>'T8'!BA104/('T1'!E$4+'T1'!E$5+'T1'!E$9)*100</f>
        <v>9.3016295907933451</v>
      </c>
      <c r="U96" s="303">
        <f>'T8'!BB104/('T1'!E$6+'T1'!E$8+'T1'!E$10+'T1'!E$11)*100</f>
        <v>11.885672230812599</v>
      </c>
      <c r="W96" s="285">
        <f>'T8'!BD104/('T1'!E$12-'T1'!E$7)*100</f>
        <v>9.3150698263246365</v>
      </c>
    </row>
    <row r="97" spans="1:23">
      <c r="A97" s="225"/>
      <c r="B97" s="16"/>
      <c r="C97" s="16"/>
      <c r="D97" s="16"/>
      <c r="E97" s="16"/>
      <c r="F97" s="16"/>
      <c r="G97" s="16"/>
      <c r="H97" s="16"/>
      <c r="I97" s="63"/>
      <c r="J97" s="17"/>
      <c r="K97" s="37"/>
    </row>
    <row r="98" spans="1:23">
      <c r="A98" s="225" t="s">
        <v>125</v>
      </c>
      <c r="B98" s="58">
        <f>'T8'!B106/'T1'!E$4*100</f>
        <v>-3.8647647526017806E-2</v>
      </c>
      <c r="C98" s="58">
        <f>'T8'!C106/'T1'!E$5*100</f>
        <v>-2.1811204614341562</v>
      </c>
      <c r="D98" s="58">
        <f>'T8'!D106/'T1'!E$6*100</f>
        <v>1.3976943348977928</v>
      </c>
      <c r="E98" s="58">
        <f>'T8'!E106/'T1'!E$7*100</f>
        <v>3.0120287796383707</v>
      </c>
      <c r="F98" s="58">
        <f>'T8'!F106/'T1'!E$8*100</f>
        <v>3.8018831407608396</v>
      </c>
      <c r="G98" s="58">
        <f>'T8'!G106/'T1'!E$9*100</f>
        <v>1.2683469272772017</v>
      </c>
      <c r="H98" s="58">
        <f>'T8'!H106/'T1'!E$10*100</f>
        <v>3.1140003832257022</v>
      </c>
      <c r="I98" s="70">
        <f>'T8'!I106/'T1'!E$11*100</f>
        <v>4.0694041973662989</v>
      </c>
      <c r="J98" s="59">
        <f>'T8'!J106/'T1'!E$12*100</f>
        <v>2.2668482829684925E-2</v>
      </c>
      <c r="K98" s="53">
        <f>'T8'!K106/'T1'!E$13*100</f>
        <v>-6.1374899966725001E-3</v>
      </c>
      <c r="O98" s="282">
        <f>'T8'!AN106/SUM('T1'!E$4:E$5)*100</f>
        <v>-0.82236000155435796</v>
      </c>
      <c r="P98" s="283">
        <f>'T8'!AO106/('T1'!$E$7+'T1'!$E$9)*100</f>
        <v>1.7614302179699961</v>
      </c>
      <c r="Q98" s="284">
        <f>'T8'!AP106/('T1'!$E$8+'T1'!$E$10+'T1'!$E$11)*100</f>
        <v>3.5389180145845875</v>
      </c>
      <c r="R98" s="303">
        <f>'T8'!AQ106/SUM('T1'!E$6:E$11)*100</f>
        <v>2.3262167407843934</v>
      </c>
      <c r="S98" s="7"/>
      <c r="T98" s="282">
        <f>'T8'!BA106/('T1'!E$4+'T1'!E$5+'T1'!E$9)*100</f>
        <v>-0.5915592676544067</v>
      </c>
      <c r="U98" s="303">
        <f>'T8'!BB106/('T1'!E$6+'T1'!E$8+'T1'!E$10+'T1'!E$11)*100</f>
        <v>2.8784995820347228</v>
      </c>
      <c r="W98" s="285">
        <f>'T8'!BD106/('T1'!E$12-'T1'!E$7)*100</f>
        <v>-0.19666919310064507</v>
      </c>
    </row>
  </sheetData>
  <mergeCells count="3">
    <mergeCell ref="A1:K1"/>
    <mergeCell ref="A48:K48"/>
    <mergeCell ref="A49:K49"/>
  </mergeCells>
  <printOptions horizontalCentered="1"/>
  <pageMargins left="0.7" right="0.7" top="0.75" bottom="0.75" header="0.3" footer="0.3"/>
  <pageSetup scale="83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73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19" style="1419" customWidth="1"/>
    <col min="2" max="31" width="9.140625" style="1"/>
    <col min="35" max="38" width="0" style="20" hidden="1" customWidth="1"/>
    <col min="39" max="42" width="0" style="50" hidden="1" customWidth="1"/>
    <col min="43" max="46" width="0" style="341" hidden="1" customWidth="1"/>
    <col min="227" max="227" width="18.28515625" customWidth="1"/>
    <col min="228" max="230" width="0" hidden="1" customWidth="1"/>
    <col min="231" max="231" width="9.140625" customWidth="1"/>
    <col min="232" max="232" width="10" customWidth="1"/>
    <col min="235" max="235" width="10" customWidth="1"/>
    <col min="238" max="238" width="10" customWidth="1"/>
    <col min="240" max="240" width="9.140625" customWidth="1"/>
    <col min="241" max="241" width="10" customWidth="1"/>
    <col min="242" max="242" width="2.85546875" customWidth="1"/>
    <col min="243" max="244" width="9.140625" customWidth="1"/>
    <col min="247" max="247" width="9.140625" customWidth="1"/>
    <col min="250" max="250" width="9.140625" customWidth="1"/>
    <col min="252" max="252" width="3.42578125" customWidth="1"/>
    <col min="483" max="483" width="18.28515625" customWidth="1"/>
    <col min="484" max="486" width="0" hidden="1" customWidth="1"/>
    <col min="487" max="487" width="9.140625" customWidth="1"/>
    <col min="488" max="488" width="10" customWidth="1"/>
    <col min="491" max="491" width="10" customWidth="1"/>
    <col min="494" max="494" width="10" customWidth="1"/>
    <col min="496" max="496" width="9.140625" customWidth="1"/>
    <col min="497" max="497" width="10" customWidth="1"/>
    <col min="498" max="498" width="2.85546875" customWidth="1"/>
    <col min="499" max="500" width="9.140625" customWidth="1"/>
    <col min="503" max="503" width="9.140625" customWidth="1"/>
    <col min="506" max="506" width="9.140625" customWidth="1"/>
    <col min="508" max="508" width="3.42578125" customWidth="1"/>
    <col min="739" max="739" width="18.28515625" customWidth="1"/>
    <col min="740" max="742" width="0" hidden="1" customWidth="1"/>
    <col min="743" max="743" width="9.140625" customWidth="1"/>
    <col min="744" max="744" width="10" customWidth="1"/>
    <col min="747" max="747" width="10" customWidth="1"/>
    <col min="750" max="750" width="10" customWidth="1"/>
    <col min="752" max="752" width="9.140625" customWidth="1"/>
    <col min="753" max="753" width="10" customWidth="1"/>
    <col min="754" max="754" width="2.85546875" customWidth="1"/>
    <col min="755" max="756" width="9.140625" customWidth="1"/>
    <col min="759" max="759" width="9.140625" customWidth="1"/>
    <col min="762" max="762" width="9.140625" customWidth="1"/>
    <col min="764" max="764" width="3.42578125" customWidth="1"/>
    <col min="995" max="995" width="18.28515625" customWidth="1"/>
    <col min="996" max="998" width="0" hidden="1" customWidth="1"/>
    <col min="999" max="999" width="9.140625" customWidth="1"/>
    <col min="1000" max="1000" width="10" customWidth="1"/>
    <col min="1003" max="1003" width="10" customWidth="1"/>
    <col min="1006" max="1006" width="10" customWidth="1"/>
    <col min="1008" max="1008" width="9.140625" customWidth="1"/>
    <col min="1009" max="1009" width="10" customWidth="1"/>
    <col min="1010" max="1010" width="2.85546875" customWidth="1"/>
    <col min="1011" max="1012" width="9.140625" customWidth="1"/>
    <col min="1015" max="1015" width="9.140625" customWidth="1"/>
    <col min="1018" max="1018" width="9.140625" customWidth="1"/>
    <col min="1020" max="1020" width="3.42578125" customWidth="1"/>
    <col min="1251" max="1251" width="18.28515625" customWidth="1"/>
    <col min="1252" max="1254" width="0" hidden="1" customWidth="1"/>
    <col min="1255" max="1255" width="9.140625" customWidth="1"/>
    <col min="1256" max="1256" width="10" customWidth="1"/>
    <col min="1259" max="1259" width="10" customWidth="1"/>
    <col min="1262" max="1262" width="10" customWidth="1"/>
    <col min="1264" max="1264" width="9.140625" customWidth="1"/>
    <col min="1265" max="1265" width="10" customWidth="1"/>
    <col min="1266" max="1266" width="2.85546875" customWidth="1"/>
    <col min="1267" max="1268" width="9.140625" customWidth="1"/>
    <col min="1271" max="1271" width="9.140625" customWidth="1"/>
    <col min="1274" max="1274" width="9.140625" customWidth="1"/>
    <col min="1276" max="1276" width="3.42578125" customWidth="1"/>
    <col min="1507" max="1507" width="18.28515625" customWidth="1"/>
    <col min="1508" max="1510" width="0" hidden="1" customWidth="1"/>
    <col min="1511" max="1511" width="9.140625" customWidth="1"/>
    <col min="1512" max="1512" width="10" customWidth="1"/>
    <col min="1515" max="1515" width="10" customWidth="1"/>
    <col min="1518" max="1518" width="10" customWidth="1"/>
    <col min="1520" max="1520" width="9.140625" customWidth="1"/>
    <col min="1521" max="1521" width="10" customWidth="1"/>
    <col min="1522" max="1522" width="2.85546875" customWidth="1"/>
    <col min="1523" max="1524" width="9.140625" customWidth="1"/>
    <col min="1527" max="1527" width="9.140625" customWidth="1"/>
    <col min="1530" max="1530" width="9.140625" customWidth="1"/>
    <col min="1532" max="1532" width="3.42578125" customWidth="1"/>
    <col min="1763" max="1763" width="18.28515625" customWidth="1"/>
    <col min="1764" max="1766" width="0" hidden="1" customWidth="1"/>
    <col min="1767" max="1767" width="9.140625" customWidth="1"/>
    <col min="1768" max="1768" width="10" customWidth="1"/>
    <col min="1771" max="1771" width="10" customWidth="1"/>
    <col min="1774" max="1774" width="10" customWidth="1"/>
    <col min="1776" max="1776" width="9.140625" customWidth="1"/>
    <col min="1777" max="1777" width="10" customWidth="1"/>
    <col min="1778" max="1778" width="2.85546875" customWidth="1"/>
    <col min="1779" max="1780" width="9.140625" customWidth="1"/>
    <col min="1783" max="1783" width="9.140625" customWidth="1"/>
    <col min="1786" max="1786" width="9.140625" customWidth="1"/>
    <col min="1788" max="1788" width="3.42578125" customWidth="1"/>
    <col min="2019" max="2019" width="18.28515625" customWidth="1"/>
    <col min="2020" max="2022" width="0" hidden="1" customWidth="1"/>
    <col min="2023" max="2023" width="9.140625" customWidth="1"/>
    <col min="2024" max="2024" width="10" customWidth="1"/>
    <col min="2027" max="2027" width="10" customWidth="1"/>
    <col min="2030" max="2030" width="10" customWidth="1"/>
    <col min="2032" max="2032" width="9.140625" customWidth="1"/>
    <col min="2033" max="2033" width="10" customWidth="1"/>
    <col min="2034" max="2034" width="2.85546875" customWidth="1"/>
    <col min="2035" max="2036" width="9.140625" customWidth="1"/>
    <col min="2039" max="2039" width="9.140625" customWidth="1"/>
    <col min="2042" max="2042" width="9.140625" customWidth="1"/>
    <col min="2044" max="2044" width="3.42578125" customWidth="1"/>
    <col min="2275" max="2275" width="18.28515625" customWidth="1"/>
    <col min="2276" max="2278" width="0" hidden="1" customWidth="1"/>
    <col min="2279" max="2279" width="9.140625" customWidth="1"/>
    <col min="2280" max="2280" width="10" customWidth="1"/>
    <col min="2283" max="2283" width="10" customWidth="1"/>
    <col min="2286" max="2286" width="10" customWidth="1"/>
    <col min="2288" max="2288" width="9.140625" customWidth="1"/>
    <col min="2289" max="2289" width="10" customWidth="1"/>
    <col min="2290" max="2290" width="2.85546875" customWidth="1"/>
    <col min="2291" max="2292" width="9.140625" customWidth="1"/>
    <col min="2295" max="2295" width="9.140625" customWidth="1"/>
    <col min="2298" max="2298" width="9.140625" customWidth="1"/>
    <col min="2300" max="2300" width="3.42578125" customWidth="1"/>
    <col min="2531" max="2531" width="18.28515625" customWidth="1"/>
    <col min="2532" max="2534" width="0" hidden="1" customWidth="1"/>
    <col min="2535" max="2535" width="9.140625" customWidth="1"/>
    <col min="2536" max="2536" width="10" customWidth="1"/>
    <col min="2539" max="2539" width="10" customWidth="1"/>
    <col min="2542" max="2542" width="10" customWidth="1"/>
    <col min="2544" max="2544" width="9.140625" customWidth="1"/>
    <col min="2545" max="2545" width="10" customWidth="1"/>
    <col min="2546" max="2546" width="2.85546875" customWidth="1"/>
    <col min="2547" max="2548" width="9.140625" customWidth="1"/>
    <col min="2551" max="2551" width="9.140625" customWidth="1"/>
    <col min="2554" max="2554" width="9.140625" customWidth="1"/>
    <col min="2556" max="2556" width="3.42578125" customWidth="1"/>
    <col min="2787" max="2787" width="18.28515625" customWidth="1"/>
    <col min="2788" max="2790" width="0" hidden="1" customWidth="1"/>
    <col min="2791" max="2791" width="9.140625" customWidth="1"/>
    <col min="2792" max="2792" width="10" customWidth="1"/>
    <col min="2795" max="2795" width="10" customWidth="1"/>
    <col min="2798" max="2798" width="10" customWidth="1"/>
    <col min="2800" max="2800" width="9.140625" customWidth="1"/>
    <col min="2801" max="2801" width="10" customWidth="1"/>
    <col min="2802" max="2802" width="2.85546875" customWidth="1"/>
    <col min="2803" max="2804" width="9.140625" customWidth="1"/>
    <col min="2807" max="2807" width="9.140625" customWidth="1"/>
    <col min="2810" max="2810" width="9.140625" customWidth="1"/>
    <col min="2812" max="2812" width="3.42578125" customWidth="1"/>
    <col min="3043" max="3043" width="18.28515625" customWidth="1"/>
    <col min="3044" max="3046" width="0" hidden="1" customWidth="1"/>
    <col min="3047" max="3047" width="9.140625" customWidth="1"/>
    <col min="3048" max="3048" width="10" customWidth="1"/>
    <col min="3051" max="3051" width="10" customWidth="1"/>
    <col min="3054" max="3054" width="10" customWidth="1"/>
    <col min="3056" max="3056" width="9.140625" customWidth="1"/>
    <col min="3057" max="3057" width="10" customWidth="1"/>
    <col min="3058" max="3058" width="2.85546875" customWidth="1"/>
    <col min="3059" max="3060" width="9.140625" customWidth="1"/>
    <col min="3063" max="3063" width="9.140625" customWidth="1"/>
    <col min="3066" max="3066" width="9.140625" customWidth="1"/>
    <col min="3068" max="3068" width="3.42578125" customWidth="1"/>
    <col min="3299" max="3299" width="18.28515625" customWidth="1"/>
    <col min="3300" max="3302" width="0" hidden="1" customWidth="1"/>
    <col min="3303" max="3303" width="9.140625" customWidth="1"/>
    <col min="3304" max="3304" width="10" customWidth="1"/>
    <col min="3307" max="3307" width="10" customWidth="1"/>
    <col min="3310" max="3310" width="10" customWidth="1"/>
    <col min="3312" max="3312" width="9.140625" customWidth="1"/>
    <col min="3313" max="3313" width="10" customWidth="1"/>
    <col min="3314" max="3314" width="2.85546875" customWidth="1"/>
    <col min="3315" max="3316" width="9.140625" customWidth="1"/>
    <col min="3319" max="3319" width="9.140625" customWidth="1"/>
    <col min="3322" max="3322" width="9.140625" customWidth="1"/>
    <col min="3324" max="3324" width="3.42578125" customWidth="1"/>
    <col min="3555" max="3555" width="18.28515625" customWidth="1"/>
    <col min="3556" max="3558" width="0" hidden="1" customWidth="1"/>
    <col min="3559" max="3559" width="9.140625" customWidth="1"/>
    <col min="3560" max="3560" width="10" customWidth="1"/>
    <col min="3563" max="3563" width="10" customWidth="1"/>
    <col min="3566" max="3566" width="10" customWidth="1"/>
    <col min="3568" max="3568" width="9.140625" customWidth="1"/>
    <col min="3569" max="3569" width="10" customWidth="1"/>
    <col min="3570" max="3570" width="2.85546875" customWidth="1"/>
    <col min="3571" max="3572" width="9.140625" customWidth="1"/>
    <col min="3575" max="3575" width="9.140625" customWidth="1"/>
    <col min="3578" max="3578" width="9.140625" customWidth="1"/>
    <col min="3580" max="3580" width="3.42578125" customWidth="1"/>
    <col min="3811" max="3811" width="18.28515625" customWidth="1"/>
    <col min="3812" max="3814" width="0" hidden="1" customWidth="1"/>
    <col min="3815" max="3815" width="9.140625" customWidth="1"/>
    <col min="3816" max="3816" width="10" customWidth="1"/>
    <col min="3819" max="3819" width="10" customWidth="1"/>
    <col min="3822" max="3822" width="10" customWidth="1"/>
    <col min="3824" max="3824" width="9.140625" customWidth="1"/>
    <col min="3825" max="3825" width="10" customWidth="1"/>
    <col min="3826" max="3826" width="2.85546875" customWidth="1"/>
    <col min="3827" max="3828" width="9.140625" customWidth="1"/>
    <col min="3831" max="3831" width="9.140625" customWidth="1"/>
    <col min="3834" max="3834" width="9.140625" customWidth="1"/>
    <col min="3836" max="3836" width="3.42578125" customWidth="1"/>
    <col min="4067" max="4067" width="18.28515625" customWidth="1"/>
    <col min="4068" max="4070" width="0" hidden="1" customWidth="1"/>
    <col min="4071" max="4071" width="9.140625" customWidth="1"/>
    <col min="4072" max="4072" width="10" customWidth="1"/>
    <col min="4075" max="4075" width="10" customWidth="1"/>
    <col min="4078" max="4078" width="10" customWidth="1"/>
    <col min="4080" max="4080" width="9.140625" customWidth="1"/>
    <col min="4081" max="4081" width="10" customWidth="1"/>
    <col min="4082" max="4082" width="2.85546875" customWidth="1"/>
    <col min="4083" max="4084" width="9.140625" customWidth="1"/>
    <col min="4087" max="4087" width="9.140625" customWidth="1"/>
    <col min="4090" max="4090" width="9.140625" customWidth="1"/>
    <col min="4092" max="4092" width="3.42578125" customWidth="1"/>
    <col min="4323" max="4323" width="18.28515625" customWidth="1"/>
    <col min="4324" max="4326" width="0" hidden="1" customWidth="1"/>
    <col min="4327" max="4327" width="9.140625" customWidth="1"/>
    <col min="4328" max="4328" width="10" customWidth="1"/>
    <col min="4331" max="4331" width="10" customWidth="1"/>
    <col min="4334" max="4334" width="10" customWidth="1"/>
    <col min="4336" max="4336" width="9.140625" customWidth="1"/>
    <col min="4337" max="4337" width="10" customWidth="1"/>
    <col min="4338" max="4338" width="2.85546875" customWidth="1"/>
    <col min="4339" max="4340" width="9.140625" customWidth="1"/>
    <col min="4343" max="4343" width="9.140625" customWidth="1"/>
    <col min="4346" max="4346" width="9.140625" customWidth="1"/>
    <col min="4348" max="4348" width="3.42578125" customWidth="1"/>
    <col min="4579" max="4579" width="18.28515625" customWidth="1"/>
    <col min="4580" max="4582" width="0" hidden="1" customWidth="1"/>
    <col min="4583" max="4583" width="9.140625" customWidth="1"/>
    <col min="4584" max="4584" width="10" customWidth="1"/>
    <col min="4587" max="4587" width="10" customWidth="1"/>
    <col min="4590" max="4590" width="10" customWidth="1"/>
    <col min="4592" max="4592" width="9.140625" customWidth="1"/>
    <col min="4593" max="4593" width="10" customWidth="1"/>
    <col min="4594" max="4594" width="2.85546875" customWidth="1"/>
    <col min="4595" max="4596" width="9.140625" customWidth="1"/>
    <col min="4599" max="4599" width="9.140625" customWidth="1"/>
    <col min="4602" max="4602" width="9.140625" customWidth="1"/>
    <col min="4604" max="4604" width="3.42578125" customWidth="1"/>
    <col min="4835" max="4835" width="18.28515625" customWidth="1"/>
    <col min="4836" max="4838" width="0" hidden="1" customWidth="1"/>
    <col min="4839" max="4839" width="9.140625" customWidth="1"/>
    <col min="4840" max="4840" width="10" customWidth="1"/>
    <col min="4843" max="4843" width="10" customWidth="1"/>
    <col min="4846" max="4846" width="10" customWidth="1"/>
    <col min="4848" max="4848" width="9.140625" customWidth="1"/>
    <col min="4849" max="4849" width="10" customWidth="1"/>
    <col min="4850" max="4850" width="2.85546875" customWidth="1"/>
    <col min="4851" max="4852" width="9.140625" customWidth="1"/>
    <col min="4855" max="4855" width="9.140625" customWidth="1"/>
    <col min="4858" max="4858" width="9.140625" customWidth="1"/>
    <col min="4860" max="4860" width="3.42578125" customWidth="1"/>
    <col min="5091" max="5091" width="18.28515625" customWidth="1"/>
    <col min="5092" max="5094" width="0" hidden="1" customWidth="1"/>
    <col min="5095" max="5095" width="9.140625" customWidth="1"/>
    <col min="5096" max="5096" width="10" customWidth="1"/>
    <col min="5099" max="5099" width="10" customWidth="1"/>
    <col min="5102" max="5102" width="10" customWidth="1"/>
    <col min="5104" max="5104" width="9.140625" customWidth="1"/>
    <col min="5105" max="5105" width="10" customWidth="1"/>
    <col min="5106" max="5106" width="2.85546875" customWidth="1"/>
    <col min="5107" max="5108" width="9.140625" customWidth="1"/>
    <col min="5111" max="5111" width="9.140625" customWidth="1"/>
    <col min="5114" max="5114" width="9.140625" customWidth="1"/>
    <col min="5116" max="5116" width="3.42578125" customWidth="1"/>
    <col min="5347" max="5347" width="18.28515625" customWidth="1"/>
    <col min="5348" max="5350" width="0" hidden="1" customWidth="1"/>
    <col min="5351" max="5351" width="9.140625" customWidth="1"/>
    <col min="5352" max="5352" width="10" customWidth="1"/>
    <col min="5355" max="5355" width="10" customWidth="1"/>
    <col min="5358" max="5358" width="10" customWidth="1"/>
    <col min="5360" max="5360" width="9.140625" customWidth="1"/>
    <col min="5361" max="5361" width="10" customWidth="1"/>
    <col min="5362" max="5362" width="2.85546875" customWidth="1"/>
    <col min="5363" max="5364" width="9.140625" customWidth="1"/>
    <col min="5367" max="5367" width="9.140625" customWidth="1"/>
    <col min="5370" max="5370" width="9.140625" customWidth="1"/>
    <col min="5372" max="5372" width="3.42578125" customWidth="1"/>
    <col min="5603" max="5603" width="18.28515625" customWidth="1"/>
    <col min="5604" max="5606" width="0" hidden="1" customWidth="1"/>
    <col min="5607" max="5607" width="9.140625" customWidth="1"/>
    <col min="5608" max="5608" width="10" customWidth="1"/>
    <col min="5611" max="5611" width="10" customWidth="1"/>
    <col min="5614" max="5614" width="10" customWidth="1"/>
    <col min="5616" max="5616" width="9.140625" customWidth="1"/>
    <col min="5617" max="5617" width="10" customWidth="1"/>
    <col min="5618" max="5618" width="2.85546875" customWidth="1"/>
    <col min="5619" max="5620" width="9.140625" customWidth="1"/>
    <col min="5623" max="5623" width="9.140625" customWidth="1"/>
    <col min="5626" max="5626" width="9.140625" customWidth="1"/>
    <col min="5628" max="5628" width="3.42578125" customWidth="1"/>
    <col min="5859" max="5859" width="18.28515625" customWidth="1"/>
    <col min="5860" max="5862" width="0" hidden="1" customWidth="1"/>
    <col min="5863" max="5863" width="9.140625" customWidth="1"/>
    <col min="5864" max="5864" width="10" customWidth="1"/>
    <col min="5867" max="5867" width="10" customWidth="1"/>
    <col min="5870" max="5870" width="10" customWidth="1"/>
    <col min="5872" max="5872" width="9.140625" customWidth="1"/>
    <col min="5873" max="5873" width="10" customWidth="1"/>
    <col min="5874" max="5874" width="2.85546875" customWidth="1"/>
    <col min="5875" max="5876" width="9.140625" customWidth="1"/>
    <col min="5879" max="5879" width="9.140625" customWidth="1"/>
    <col min="5882" max="5882" width="9.140625" customWidth="1"/>
    <col min="5884" max="5884" width="3.42578125" customWidth="1"/>
    <col min="6115" max="6115" width="18.28515625" customWidth="1"/>
    <col min="6116" max="6118" width="0" hidden="1" customWidth="1"/>
    <col min="6119" max="6119" width="9.140625" customWidth="1"/>
    <col min="6120" max="6120" width="10" customWidth="1"/>
    <col min="6123" max="6123" width="10" customWidth="1"/>
    <col min="6126" max="6126" width="10" customWidth="1"/>
    <col min="6128" max="6128" width="9.140625" customWidth="1"/>
    <col min="6129" max="6129" width="10" customWidth="1"/>
    <col min="6130" max="6130" width="2.85546875" customWidth="1"/>
    <col min="6131" max="6132" width="9.140625" customWidth="1"/>
    <col min="6135" max="6135" width="9.140625" customWidth="1"/>
    <col min="6138" max="6138" width="9.140625" customWidth="1"/>
    <col min="6140" max="6140" width="3.42578125" customWidth="1"/>
    <col min="6371" max="6371" width="18.28515625" customWidth="1"/>
    <col min="6372" max="6374" width="0" hidden="1" customWidth="1"/>
    <col min="6375" max="6375" width="9.140625" customWidth="1"/>
    <col min="6376" max="6376" width="10" customWidth="1"/>
    <col min="6379" max="6379" width="10" customWidth="1"/>
    <col min="6382" max="6382" width="10" customWidth="1"/>
    <col min="6384" max="6384" width="9.140625" customWidth="1"/>
    <col min="6385" max="6385" width="10" customWidth="1"/>
    <col min="6386" max="6386" width="2.85546875" customWidth="1"/>
    <col min="6387" max="6388" width="9.140625" customWidth="1"/>
    <col min="6391" max="6391" width="9.140625" customWidth="1"/>
    <col min="6394" max="6394" width="9.140625" customWidth="1"/>
    <col min="6396" max="6396" width="3.42578125" customWidth="1"/>
    <col min="6627" max="6627" width="18.28515625" customWidth="1"/>
    <col min="6628" max="6630" width="0" hidden="1" customWidth="1"/>
    <col min="6631" max="6631" width="9.140625" customWidth="1"/>
    <col min="6632" max="6632" width="10" customWidth="1"/>
    <col min="6635" max="6635" width="10" customWidth="1"/>
    <col min="6638" max="6638" width="10" customWidth="1"/>
    <col min="6640" max="6640" width="9.140625" customWidth="1"/>
    <col min="6641" max="6641" width="10" customWidth="1"/>
    <col min="6642" max="6642" width="2.85546875" customWidth="1"/>
    <col min="6643" max="6644" width="9.140625" customWidth="1"/>
    <col min="6647" max="6647" width="9.140625" customWidth="1"/>
    <col min="6650" max="6650" width="9.140625" customWidth="1"/>
    <col min="6652" max="6652" width="3.42578125" customWidth="1"/>
    <col min="6883" max="6883" width="18.28515625" customWidth="1"/>
    <col min="6884" max="6886" width="0" hidden="1" customWidth="1"/>
    <col min="6887" max="6887" width="9.140625" customWidth="1"/>
    <col min="6888" max="6888" width="10" customWidth="1"/>
    <col min="6891" max="6891" width="10" customWidth="1"/>
    <col min="6894" max="6894" width="10" customWidth="1"/>
    <col min="6896" max="6896" width="9.140625" customWidth="1"/>
    <col min="6897" max="6897" width="10" customWidth="1"/>
    <col min="6898" max="6898" width="2.85546875" customWidth="1"/>
    <col min="6899" max="6900" width="9.140625" customWidth="1"/>
    <col min="6903" max="6903" width="9.140625" customWidth="1"/>
    <col min="6906" max="6906" width="9.140625" customWidth="1"/>
    <col min="6908" max="6908" width="3.42578125" customWidth="1"/>
    <col min="7139" max="7139" width="18.28515625" customWidth="1"/>
    <col min="7140" max="7142" width="0" hidden="1" customWidth="1"/>
    <col min="7143" max="7143" width="9.140625" customWidth="1"/>
    <col min="7144" max="7144" width="10" customWidth="1"/>
    <col min="7147" max="7147" width="10" customWidth="1"/>
    <col min="7150" max="7150" width="10" customWidth="1"/>
    <col min="7152" max="7152" width="9.140625" customWidth="1"/>
    <col min="7153" max="7153" width="10" customWidth="1"/>
    <col min="7154" max="7154" width="2.85546875" customWidth="1"/>
    <col min="7155" max="7156" width="9.140625" customWidth="1"/>
    <col min="7159" max="7159" width="9.140625" customWidth="1"/>
    <col min="7162" max="7162" width="9.140625" customWidth="1"/>
    <col min="7164" max="7164" width="3.42578125" customWidth="1"/>
    <col min="7395" max="7395" width="18.28515625" customWidth="1"/>
    <col min="7396" max="7398" width="0" hidden="1" customWidth="1"/>
    <col min="7399" max="7399" width="9.140625" customWidth="1"/>
    <col min="7400" max="7400" width="10" customWidth="1"/>
    <col min="7403" max="7403" width="10" customWidth="1"/>
    <col min="7406" max="7406" width="10" customWidth="1"/>
    <col min="7408" max="7408" width="9.140625" customWidth="1"/>
    <col min="7409" max="7409" width="10" customWidth="1"/>
    <col min="7410" max="7410" width="2.85546875" customWidth="1"/>
    <col min="7411" max="7412" width="9.140625" customWidth="1"/>
    <col min="7415" max="7415" width="9.140625" customWidth="1"/>
    <col min="7418" max="7418" width="9.140625" customWidth="1"/>
    <col min="7420" max="7420" width="3.42578125" customWidth="1"/>
    <col min="7651" max="7651" width="18.28515625" customWidth="1"/>
    <col min="7652" max="7654" width="0" hidden="1" customWidth="1"/>
    <col min="7655" max="7655" width="9.140625" customWidth="1"/>
    <col min="7656" max="7656" width="10" customWidth="1"/>
    <col min="7659" max="7659" width="10" customWidth="1"/>
    <col min="7662" max="7662" width="10" customWidth="1"/>
    <col min="7664" max="7664" width="9.140625" customWidth="1"/>
    <col min="7665" max="7665" width="10" customWidth="1"/>
    <col min="7666" max="7666" width="2.85546875" customWidth="1"/>
    <col min="7667" max="7668" width="9.140625" customWidth="1"/>
    <col min="7671" max="7671" width="9.140625" customWidth="1"/>
    <col min="7674" max="7674" width="9.140625" customWidth="1"/>
    <col min="7676" max="7676" width="3.42578125" customWidth="1"/>
    <col min="7907" max="7907" width="18.28515625" customWidth="1"/>
    <col min="7908" max="7910" width="0" hidden="1" customWidth="1"/>
    <col min="7911" max="7911" width="9.140625" customWidth="1"/>
    <col min="7912" max="7912" width="10" customWidth="1"/>
    <col min="7915" max="7915" width="10" customWidth="1"/>
    <col min="7918" max="7918" width="10" customWidth="1"/>
    <col min="7920" max="7920" width="9.140625" customWidth="1"/>
    <col min="7921" max="7921" width="10" customWidth="1"/>
    <col min="7922" max="7922" width="2.85546875" customWidth="1"/>
    <col min="7923" max="7924" width="9.140625" customWidth="1"/>
    <col min="7927" max="7927" width="9.140625" customWidth="1"/>
    <col min="7930" max="7930" width="9.140625" customWidth="1"/>
    <col min="7932" max="7932" width="3.42578125" customWidth="1"/>
    <col min="8163" max="8163" width="18.28515625" customWidth="1"/>
    <col min="8164" max="8166" width="0" hidden="1" customWidth="1"/>
    <col min="8167" max="8167" width="9.140625" customWidth="1"/>
    <col min="8168" max="8168" width="10" customWidth="1"/>
    <col min="8171" max="8171" width="10" customWidth="1"/>
    <col min="8174" max="8174" width="10" customWidth="1"/>
    <col min="8176" max="8176" width="9.140625" customWidth="1"/>
    <col min="8177" max="8177" width="10" customWidth="1"/>
    <col min="8178" max="8178" width="2.85546875" customWidth="1"/>
    <col min="8179" max="8180" width="9.140625" customWidth="1"/>
    <col min="8183" max="8183" width="9.140625" customWidth="1"/>
    <col min="8186" max="8186" width="9.140625" customWidth="1"/>
    <col min="8188" max="8188" width="3.42578125" customWidth="1"/>
    <col min="8419" max="8419" width="18.28515625" customWidth="1"/>
    <col min="8420" max="8422" width="0" hidden="1" customWidth="1"/>
    <col min="8423" max="8423" width="9.140625" customWidth="1"/>
    <col min="8424" max="8424" width="10" customWidth="1"/>
    <col min="8427" max="8427" width="10" customWidth="1"/>
    <col min="8430" max="8430" width="10" customWidth="1"/>
    <col min="8432" max="8432" width="9.140625" customWidth="1"/>
    <col min="8433" max="8433" width="10" customWidth="1"/>
    <col min="8434" max="8434" width="2.85546875" customWidth="1"/>
    <col min="8435" max="8436" width="9.140625" customWidth="1"/>
    <col min="8439" max="8439" width="9.140625" customWidth="1"/>
    <col min="8442" max="8442" width="9.140625" customWidth="1"/>
    <col min="8444" max="8444" width="3.42578125" customWidth="1"/>
    <col min="8675" max="8675" width="18.28515625" customWidth="1"/>
    <col min="8676" max="8678" width="0" hidden="1" customWidth="1"/>
    <col min="8679" max="8679" width="9.140625" customWidth="1"/>
    <col min="8680" max="8680" width="10" customWidth="1"/>
    <col min="8683" max="8683" width="10" customWidth="1"/>
    <col min="8686" max="8686" width="10" customWidth="1"/>
    <col min="8688" max="8688" width="9.140625" customWidth="1"/>
    <col min="8689" max="8689" width="10" customWidth="1"/>
    <col min="8690" max="8690" width="2.85546875" customWidth="1"/>
    <col min="8691" max="8692" width="9.140625" customWidth="1"/>
    <col min="8695" max="8695" width="9.140625" customWidth="1"/>
    <col min="8698" max="8698" width="9.140625" customWidth="1"/>
    <col min="8700" max="8700" width="3.42578125" customWidth="1"/>
    <col min="8931" max="8931" width="18.28515625" customWidth="1"/>
    <col min="8932" max="8934" width="0" hidden="1" customWidth="1"/>
    <col min="8935" max="8935" width="9.140625" customWidth="1"/>
    <col min="8936" max="8936" width="10" customWidth="1"/>
    <col min="8939" max="8939" width="10" customWidth="1"/>
    <col min="8942" max="8942" width="10" customWidth="1"/>
    <col min="8944" max="8944" width="9.140625" customWidth="1"/>
    <col min="8945" max="8945" width="10" customWidth="1"/>
    <col min="8946" max="8946" width="2.85546875" customWidth="1"/>
    <col min="8947" max="8948" width="9.140625" customWidth="1"/>
    <col min="8951" max="8951" width="9.140625" customWidth="1"/>
    <col min="8954" max="8954" width="9.140625" customWidth="1"/>
    <col min="8956" max="8956" width="3.42578125" customWidth="1"/>
    <col min="9187" max="9187" width="18.28515625" customWidth="1"/>
    <col min="9188" max="9190" width="0" hidden="1" customWidth="1"/>
    <col min="9191" max="9191" width="9.140625" customWidth="1"/>
    <col min="9192" max="9192" width="10" customWidth="1"/>
    <col min="9195" max="9195" width="10" customWidth="1"/>
    <col min="9198" max="9198" width="10" customWidth="1"/>
    <col min="9200" max="9200" width="9.140625" customWidth="1"/>
    <col min="9201" max="9201" width="10" customWidth="1"/>
    <col min="9202" max="9202" width="2.85546875" customWidth="1"/>
    <col min="9203" max="9204" width="9.140625" customWidth="1"/>
    <col min="9207" max="9207" width="9.140625" customWidth="1"/>
    <col min="9210" max="9210" width="9.140625" customWidth="1"/>
    <col min="9212" max="9212" width="3.42578125" customWidth="1"/>
    <col min="9443" max="9443" width="18.28515625" customWidth="1"/>
    <col min="9444" max="9446" width="0" hidden="1" customWidth="1"/>
    <col min="9447" max="9447" width="9.140625" customWidth="1"/>
    <col min="9448" max="9448" width="10" customWidth="1"/>
    <col min="9451" max="9451" width="10" customWidth="1"/>
    <col min="9454" max="9454" width="10" customWidth="1"/>
    <col min="9456" max="9456" width="9.140625" customWidth="1"/>
    <col min="9457" max="9457" width="10" customWidth="1"/>
    <col min="9458" max="9458" width="2.85546875" customWidth="1"/>
    <col min="9459" max="9460" width="9.140625" customWidth="1"/>
    <col min="9463" max="9463" width="9.140625" customWidth="1"/>
    <col min="9466" max="9466" width="9.140625" customWidth="1"/>
    <col min="9468" max="9468" width="3.42578125" customWidth="1"/>
    <col min="9699" max="9699" width="18.28515625" customWidth="1"/>
    <col min="9700" max="9702" width="0" hidden="1" customWidth="1"/>
    <col min="9703" max="9703" width="9.140625" customWidth="1"/>
    <col min="9704" max="9704" width="10" customWidth="1"/>
    <col min="9707" max="9707" width="10" customWidth="1"/>
    <col min="9710" max="9710" width="10" customWidth="1"/>
    <col min="9712" max="9712" width="9.140625" customWidth="1"/>
    <col min="9713" max="9713" width="10" customWidth="1"/>
    <col min="9714" max="9714" width="2.85546875" customWidth="1"/>
    <col min="9715" max="9716" width="9.140625" customWidth="1"/>
    <col min="9719" max="9719" width="9.140625" customWidth="1"/>
    <col min="9722" max="9722" width="9.140625" customWidth="1"/>
    <col min="9724" max="9724" width="3.42578125" customWidth="1"/>
    <col min="9955" max="9955" width="18.28515625" customWidth="1"/>
    <col min="9956" max="9958" width="0" hidden="1" customWidth="1"/>
    <col min="9959" max="9959" width="9.140625" customWidth="1"/>
    <col min="9960" max="9960" width="10" customWidth="1"/>
    <col min="9963" max="9963" width="10" customWidth="1"/>
    <col min="9966" max="9966" width="10" customWidth="1"/>
    <col min="9968" max="9968" width="9.140625" customWidth="1"/>
    <col min="9969" max="9969" width="10" customWidth="1"/>
    <col min="9970" max="9970" width="2.85546875" customWidth="1"/>
    <col min="9971" max="9972" width="9.140625" customWidth="1"/>
    <col min="9975" max="9975" width="9.140625" customWidth="1"/>
    <col min="9978" max="9978" width="9.140625" customWidth="1"/>
    <col min="9980" max="9980" width="3.42578125" customWidth="1"/>
    <col min="10211" max="10211" width="18.28515625" customWidth="1"/>
    <col min="10212" max="10214" width="0" hidden="1" customWidth="1"/>
    <col min="10215" max="10215" width="9.140625" customWidth="1"/>
    <col min="10216" max="10216" width="10" customWidth="1"/>
    <col min="10219" max="10219" width="10" customWidth="1"/>
    <col min="10222" max="10222" width="10" customWidth="1"/>
    <col min="10224" max="10224" width="9.140625" customWidth="1"/>
    <col min="10225" max="10225" width="10" customWidth="1"/>
    <col min="10226" max="10226" width="2.85546875" customWidth="1"/>
    <col min="10227" max="10228" width="9.140625" customWidth="1"/>
    <col min="10231" max="10231" width="9.140625" customWidth="1"/>
    <col min="10234" max="10234" width="9.140625" customWidth="1"/>
    <col min="10236" max="10236" width="3.42578125" customWidth="1"/>
    <col min="10467" max="10467" width="18.28515625" customWidth="1"/>
    <col min="10468" max="10470" width="0" hidden="1" customWidth="1"/>
    <col min="10471" max="10471" width="9.140625" customWidth="1"/>
    <col min="10472" max="10472" width="10" customWidth="1"/>
    <col min="10475" max="10475" width="10" customWidth="1"/>
    <col min="10478" max="10478" width="10" customWidth="1"/>
    <col min="10480" max="10480" width="9.140625" customWidth="1"/>
    <col min="10481" max="10481" width="10" customWidth="1"/>
    <col min="10482" max="10482" width="2.85546875" customWidth="1"/>
    <col min="10483" max="10484" width="9.140625" customWidth="1"/>
    <col min="10487" max="10487" width="9.140625" customWidth="1"/>
    <col min="10490" max="10490" width="9.140625" customWidth="1"/>
    <col min="10492" max="10492" width="3.42578125" customWidth="1"/>
    <col min="10723" max="10723" width="18.28515625" customWidth="1"/>
    <col min="10724" max="10726" width="0" hidden="1" customWidth="1"/>
    <col min="10727" max="10727" width="9.140625" customWidth="1"/>
    <col min="10728" max="10728" width="10" customWidth="1"/>
    <col min="10731" max="10731" width="10" customWidth="1"/>
    <col min="10734" max="10734" width="10" customWidth="1"/>
    <col min="10736" max="10736" width="9.140625" customWidth="1"/>
    <col min="10737" max="10737" width="10" customWidth="1"/>
    <col min="10738" max="10738" width="2.85546875" customWidth="1"/>
    <col min="10739" max="10740" width="9.140625" customWidth="1"/>
    <col min="10743" max="10743" width="9.140625" customWidth="1"/>
    <col min="10746" max="10746" width="9.140625" customWidth="1"/>
    <col min="10748" max="10748" width="3.42578125" customWidth="1"/>
    <col min="10979" max="10979" width="18.28515625" customWidth="1"/>
    <col min="10980" max="10982" width="0" hidden="1" customWidth="1"/>
    <col min="10983" max="10983" width="9.140625" customWidth="1"/>
    <col min="10984" max="10984" width="10" customWidth="1"/>
    <col min="10987" max="10987" width="10" customWidth="1"/>
    <col min="10990" max="10990" width="10" customWidth="1"/>
    <col min="10992" max="10992" width="9.140625" customWidth="1"/>
    <col min="10993" max="10993" width="10" customWidth="1"/>
    <col min="10994" max="10994" width="2.85546875" customWidth="1"/>
    <col min="10995" max="10996" width="9.140625" customWidth="1"/>
    <col min="10999" max="10999" width="9.140625" customWidth="1"/>
    <col min="11002" max="11002" width="9.140625" customWidth="1"/>
    <col min="11004" max="11004" width="3.42578125" customWidth="1"/>
    <col min="11235" max="11235" width="18.28515625" customWidth="1"/>
    <col min="11236" max="11238" width="0" hidden="1" customWidth="1"/>
    <col min="11239" max="11239" width="9.140625" customWidth="1"/>
    <col min="11240" max="11240" width="10" customWidth="1"/>
    <col min="11243" max="11243" width="10" customWidth="1"/>
    <col min="11246" max="11246" width="10" customWidth="1"/>
    <col min="11248" max="11248" width="9.140625" customWidth="1"/>
    <col min="11249" max="11249" width="10" customWidth="1"/>
    <col min="11250" max="11250" width="2.85546875" customWidth="1"/>
    <col min="11251" max="11252" width="9.140625" customWidth="1"/>
    <col min="11255" max="11255" width="9.140625" customWidth="1"/>
    <col min="11258" max="11258" width="9.140625" customWidth="1"/>
    <col min="11260" max="11260" width="3.42578125" customWidth="1"/>
    <col min="11491" max="11491" width="18.28515625" customWidth="1"/>
    <col min="11492" max="11494" width="0" hidden="1" customWidth="1"/>
    <col min="11495" max="11495" width="9.140625" customWidth="1"/>
    <col min="11496" max="11496" width="10" customWidth="1"/>
    <col min="11499" max="11499" width="10" customWidth="1"/>
    <col min="11502" max="11502" width="10" customWidth="1"/>
    <col min="11504" max="11504" width="9.140625" customWidth="1"/>
    <col min="11505" max="11505" width="10" customWidth="1"/>
    <col min="11506" max="11506" width="2.85546875" customWidth="1"/>
    <col min="11507" max="11508" width="9.140625" customWidth="1"/>
    <col min="11511" max="11511" width="9.140625" customWidth="1"/>
    <col min="11514" max="11514" width="9.140625" customWidth="1"/>
    <col min="11516" max="11516" width="3.42578125" customWidth="1"/>
    <col min="11747" max="11747" width="18.28515625" customWidth="1"/>
    <col min="11748" max="11750" width="0" hidden="1" customWidth="1"/>
    <col min="11751" max="11751" width="9.140625" customWidth="1"/>
    <col min="11752" max="11752" width="10" customWidth="1"/>
    <col min="11755" max="11755" width="10" customWidth="1"/>
    <col min="11758" max="11758" width="10" customWidth="1"/>
    <col min="11760" max="11760" width="9.140625" customWidth="1"/>
    <col min="11761" max="11761" width="10" customWidth="1"/>
    <col min="11762" max="11762" width="2.85546875" customWidth="1"/>
    <col min="11763" max="11764" width="9.140625" customWidth="1"/>
    <col min="11767" max="11767" width="9.140625" customWidth="1"/>
    <col min="11770" max="11770" width="9.140625" customWidth="1"/>
    <col min="11772" max="11772" width="3.42578125" customWidth="1"/>
    <col min="12003" max="12003" width="18.28515625" customWidth="1"/>
    <col min="12004" max="12006" width="0" hidden="1" customWidth="1"/>
    <col min="12007" max="12007" width="9.140625" customWidth="1"/>
    <col min="12008" max="12008" width="10" customWidth="1"/>
    <col min="12011" max="12011" width="10" customWidth="1"/>
    <col min="12014" max="12014" width="10" customWidth="1"/>
    <col min="12016" max="12016" width="9.140625" customWidth="1"/>
    <col min="12017" max="12017" width="10" customWidth="1"/>
    <col min="12018" max="12018" width="2.85546875" customWidth="1"/>
    <col min="12019" max="12020" width="9.140625" customWidth="1"/>
    <col min="12023" max="12023" width="9.140625" customWidth="1"/>
    <col min="12026" max="12026" width="9.140625" customWidth="1"/>
    <col min="12028" max="12028" width="3.42578125" customWidth="1"/>
    <col min="12259" max="12259" width="18.28515625" customWidth="1"/>
    <col min="12260" max="12262" width="0" hidden="1" customWidth="1"/>
    <col min="12263" max="12263" width="9.140625" customWidth="1"/>
    <col min="12264" max="12264" width="10" customWidth="1"/>
    <col min="12267" max="12267" width="10" customWidth="1"/>
    <col min="12270" max="12270" width="10" customWidth="1"/>
    <col min="12272" max="12272" width="9.140625" customWidth="1"/>
    <col min="12273" max="12273" width="10" customWidth="1"/>
    <col min="12274" max="12274" width="2.85546875" customWidth="1"/>
    <col min="12275" max="12276" width="9.140625" customWidth="1"/>
    <col min="12279" max="12279" width="9.140625" customWidth="1"/>
    <col min="12282" max="12282" width="9.140625" customWidth="1"/>
    <col min="12284" max="12284" width="3.42578125" customWidth="1"/>
    <col min="12515" max="12515" width="18.28515625" customWidth="1"/>
    <col min="12516" max="12518" width="0" hidden="1" customWidth="1"/>
    <col min="12519" max="12519" width="9.140625" customWidth="1"/>
    <col min="12520" max="12520" width="10" customWidth="1"/>
    <col min="12523" max="12523" width="10" customWidth="1"/>
    <col min="12526" max="12526" width="10" customWidth="1"/>
    <col min="12528" max="12528" width="9.140625" customWidth="1"/>
    <col min="12529" max="12529" width="10" customWidth="1"/>
    <col min="12530" max="12530" width="2.85546875" customWidth="1"/>
    <col min="12531" max="12532" width="9.140625" customWidth="1"/>
    <col min="12535" max="12535" width="9.140625" customWidth="1"/>
    <col min="12538" max="12538" width="9.140625" customWidth="1"/>
    <col min="12540" max="12540" width="3.42578125" customWidth="1"/>
    <col min="12771" max="12771" width="18.28515625" customWidth="1"/>
    <col min="12772" max="12774" width="0" hidden="1" customWidth="1"/>
    <col min="12775" max="12775" width="9.140625" customWidth="1"/>
    <col min="12776" max="12776" width="10" customWidth="1"/>
    <col min="12779" max="12779" width="10" customWidth="1"/>
    <col min="12782" max="12782" width="10" customWidth="1"/>
    <col min="12784" max="12784" width="9.140625" customWidth="1"/>
    <col min="12785" max="12785" width="10" customWidth="1"/>
    <col min="12786" max="12786" width="2.85546875" customWidth="1"/>
    <col min="12787" max="12788" width="9.140625" customWidth="1"/>
    <col min="12791" max="12791" width="9.140625" customWidth="1"/>
    <col min="12794" max="12794" width="9.140625" customWidth="1"/>
    <col min="12796" max="12796" width="3.42578125" customWidth="1"/>
    <col min="13027" max="13027" width="18.28515625" customWidth="1"/>
    <col min="13028" max="13030" width="0" hidden="1" customWidth="1"/>
    <col min="13031" max="13031" width="9.140625" customWidth="1"/>
    <col min="13032" max="13032" width="10" customWidth="1"/>
    <col min="13035" max="13035" width="10" customWidth="1"/>
    <col min="13038" max="13038" width="10" customWidth="1"/>
    <col min="13040" max="13040" width="9.140625" customWidth="1"/>
    <col min="13041" max="13041" width="10" customWidth="1"/>
    <col min="13042" max="13042" width="2.85546875" customWidth="1"/>
    <col min="13043" max="13044" width="9.140625" customWidth="1"/>
    <col min="13047" max="13047" width="9.140625" customWidth="1"/>
    <col min="13050" max="13050" width="9.140625" customWidth="1"/>
    <col min="13052" max="13052" width="3.42578125" customWidth="1"/>
    <col min="13283" max="13283" width="18.28515625" customWidth="1"/>
    <col min="13284" max="13286" width="0" hidden="1" customWidth="1"/>
    <col min="13287" max="13287" width="9.140625" customWidth="1"/>
    <col min="13288" max="13288" width="10" customWidth="1"/>
    <col min="13291" max="13291" width="10" customWidth="1"/>
    <col min="13294" max="13294" width="10" customWidth="1"/>
    <col min="13296" max="13296" width="9.140625" customWidth="1"/>
    <col min="13297" max="13297" width="10" customWidth="1"/>
    <col min="13298" max="13298" width="2.85546875" customWidth="1"/>
    <col min="13299" max="13300" width="9.140625" customWidth="1"/>
    <col min="13303" max="13303" width="9.140625" customWidth="1"/>
    <col min="13306" max="13306" width="9.140625" customWidth="1"/>
    <col min="13308" max="13308" width="3.42578125" customWidth="1"/>
    <col min="13539" max="13539" width="18.28515625" customWidth="1"/>
    <col min="13540" max="13542" width="0" hidden="1" customWidth="1"/>
    <col min="13543" max="13543" width="9.140625" customWidth="1"/>
    <col min="13544" max="13544" width="10" customWidth="1"/>
    <col min="13547" max="13547" width="10" customWidth="1"/>
    <col min="13550" max="13550" width="10" customWidth="1"/>
    <col min="13552" max="13552" width="9.140625" customWidth="1"/>
    <col min="13553" max="13553" width="10" customWidth="1"/>
    <col min="13554" max="13554" width="2.85546875" customWidth="1"/>
    <col min="13555" max="13556" width="9.140625" customWidth="1"/>
    <col min="13559" max="13559" width="9.140625" customWidth="1"/>
    <col min="13562" max="13562" width="9.140625" customWidth="1"/>
    <col min="13564" max="13564" width="3.42578125" customWidth="1"/>
    <col min="13795" max="13795" width="18.28515625" customWidth="1"/>
    <col min="13796" max="13798" width="0" hidden="1" customWidth="1"/>
    <col min="13799" max="13799" width="9.140625" customWidth="1"/>
    <col min="13800" max="13800" width="10" customWidth="1"/>
    <col min="13803" max="13803" width="10" customWidth="1"/>
    <col min="13806" max="13806" width="10" customWidth="1"/>
    <col min="13808" max="13808" width="9.140625" customWidth="1"/>
    <col min="13809" max="13809" width="10" customWidth="1"/>
    <col min="13810" max="13810" width="2.85546875" customWidth="1"/>
    <col min="13811" max="13812" width="9.140625" customWidth="1"/>
    <col min="13815" max="13815" width="9.140625" customWidth="1"/>
    <col min="13818" max="13818" width="9.140625" customWidth="1"/>
    <col min="13820" max="13820" width="3.42578125" customWidth="1"/>
    <col min="14051" max="14051" width="18.28515625" customWidth="1"/>
    <col min="14052" max="14054" width="0" hidden="1" customWidth="1"/>
    <col min="14055" max="14055" width="9.140625" customWidth="1"/>
    <col min="14056" max="14056" width="10" customWidth="1"/>
    <col min="14059" max="14059" width="10" customWidth="1"/>
    <col min="14062" max="14062" width="10" customWidth="1"/>
    <col min="14064" max="14064" width="9.140625" customWidth="1"/>
    <col min="14065" max="14065" width="10" customWidth="1"/>
    <col min="14066" max="14066" width="2.85546875" customWidth="1"/>
    <col min="14067" max="14068" width="9.140625" customWidth="1"/>
    <col min="14071" max="14071" width="9.140625" customWidth="1"/>
    <col min="14074" max="14074" width="9.140625" customWidth="1"/>
    <col min="14076" max="14076" width="3.42578125" customWidth="1"/>
    <col min="14307" max="14307" width="18.28515625" customWidth="1"/>
    <col min="14308" max="14310" width="0" hidden="1" customWidth="1"/>
    <col min="14311" max="14311" width="9.140625" customWidth="1"/>
    <col min="14312" max="14312" width="10" customWidth="1"/>
    <col min="14315" max="14315" width="10" customWidth="1"/>
    <col min="14318" max="14318" width="10" customWidth="1"/>
    <col min="14320" max="14320" width="9.140625" customWidth="1"/>
    <col min="14321" max="14321" width="10" customWidth="1"/>
    <col min="14322" max="14322" width="2.85546875" customWidth="1"/>
    <col min="14323" max="14324" width="9.140625" customWidth="1"/>
    <col min="14327" max="14327" width="9.140625" customWidth="1"/>
    <col min="14330" max="14330" width="9.140625" customWidth="1"/>
    <col min="14332" max="14332" width="3.42578125" customWidth="1"/>
    <col min="14563" max="14563" width="18.28515625" customWidth="1"/>
    <col min="14564" max="14566" width="0" hidden="1" customWidth="1"/>
    <col min="14567" max="14567" width="9.140625" customWidth="1"/>
    <col min="14568" max="14568" width="10" customWidth="1"/>
    <col min="14571" max="14571" width="10" customWidth="1"/>
    <col min="14574" max="14574" width="10" customWidth="1"/>
    <col min="14576" max="14576" width="9.140625" customWidth="1"/>
    <col min="14577" max="14577" width="10" customWidth="1"/>
    <col min="14578" max="14578" width="2.85546875" customWidth="1"/>
    <col min="14579" max="14580" width="9.140625" customWidth="1"/>
    <col min="14583" max="14583" width="9.140625" customWidth="1"/>
    <col min="14586" max="14586" width="9.140625" customWidth="1"/>
    <col min="14588" max="14588" width="3.42578125" customWidth="1"/>
    <col min="14819" max="14819" width="18.28515625" customWidth="1"/>
    <col min="14820" max="14822" width="0" hidden="1" customWidth="1"/>
    <col min="14823" max="14823" width="9.140625" customWidth="1"/>
    <col min="14824" max="14824" width="10" customWidth="1"/>
    <col min="14827" max="14827" width="10" customWidth="1"/>
    <col min="14830" max="14830" width="10" customWidth="1"/>
    <col min="14832" max="14832" width="9.140625" customWidth="1"/>
    <col min="14833" max="14833" width="10" customWidth="1"/>
    <col min="14834" max="14834" width="2.85546875" customWidth="1"/>
    <col min="14835" max="14836" width="9.140625" customWidth="1"/>
    <col min="14839" max="14839" width="9.140625" customWidth="1"/>
    <col min="14842" max="14842" width="9.140625" customWidth="1"/>
    <col min="14844" max="14844" width="3.42578125" customWidth="1"/>
    <col min="15075" max="15075" width="18.28515625" customWidth="1"/>
    <col min="15076" max="15078" width="0" hidden="1" customWidth="1"/>
    <col min="15079" max="15079" width="9.140625" customWidth="1"/>
    <col min="15080" max="15080" width="10" customWidth="1"/>
    <col min="15083" max="15083" width="10" customWidth="1"/>
    <col min="15086" max="15086" width="10" customWidth="1"/>
    <col min="15088" max="15088" width="9.140625" customWidth="1"/>
    <col min="15089" max="15089" width="10" customWidth="1"/>
    <col min="15090" max="15090" width="2.85546875" customWidth="1"/>
    <col min="15091" max="15092" width="9.140625" customWidth="1"/>
    <col min="15095" max="15095" width="9.140625" customWidth="1"/>
    <col min="15098" max="15098" width="9.140625" customWidth="1"/>
    <col min="15100" max="15100" width="3.42578125" customWidth="1"/>
    <col min="15331" max="15331" width="18.28515625" customWidth="1"/>
    <col min="15332" max="15334" width="0" hidden="1" customWidth="1"/>
    <col min="15335" max="15335" width="9.140625" customWidth="1"/>
    <col min="15336" max="15336" width="10" customWidth="1"/>
    <col min="15339" max="15339" width="10" customWidth="1"/>
    <col min="15342" max="15342" width="10" customWidth="1"/>
    <col min="15344" max="15344" width="9.140625" customWidth="1"/>
    <col min="15345" max="15345" width="10" customWidth="1"/>
    <col min="15346" max="15346" width="2.85546875" customWidth="1"/>
    <col min="15347" max="15348" width="9.140625" customWidth="1"/>
    <col min="15351" max="15351" width="9.140625" customWidth="1"/>
    <col min="15354" max="15354" width="9.140625" customWidth="1"/>
    <col min="15356" max="15356" width="3.42578125" customWidth="1"/>
    <col min="15587" max="15587" width="18.28515625" customWidth="1"/>
    <col min="15588" max="15590" width="0" hidden="1" customWidth="1"/>
    <col min="15591" max="15591" width="9.140625" customWidth="1"/>
    <col min="15592" max="15592" width="10" customWidth="1"/>
    <col min="15595" max="15595" width="10" customWidth="1"/>
    <col min="15598" max="15598" width="10" customWidth="1"/>
    <col min="15600" max="15600" width="9.140625" customWidth="1"/>
    <col min="15601" max="15601" width="10" customWidth="1"/>
    <col min="15602" max="15602" width="2.85546875" customWidth="1"/>
    <col min="15603" max="15604" width="9.140625" customWidth="1"/>
    <col min="15607" max="15607" width="9.140625" customWidth="1"/>
    <col min="15610" max="15610" width="9.140625" customWidth="1"/>
    <col min="15612" max="15612" width="3.42578125" customWidth="1"/>
    <col min="15843" max="15843" width="18.28515625" customWidth="1"/>
    <col min="15844" max="15846" width="0" hidden="1" customWidth="1"/>
    <col min="15847" max="15847" width="9.140625" customWidth="1"/>
    <col min="15848" max="15848" width="10" customWidth="1"/>
    <col min="15851" max="15851" width="10" customWidth="1"/>
    <col min="15854" max="15854" width="10" customWidth="1"/>
    <col min="15856" max="15856" width="9.140625" customWidth="1"/>
    <col min="15857" max="15857" width="10" customWidth="1"/>
    <col min="15858" max="15858" width="2.85546875" customWidth="1"/>
    <col min="15859" max="15860" width="9.140625" customWidth="1"/>
    <col min="15863" max="15863" width="9.140625" customWidth="1"/>
    <col min="15866" max="15866" width="9.140625" customWidth="1"/>
    <col min="15868" max="15868" width="3.42578125" customWidth="1"/>
    <col min="16099" max="16099" width="18.28515625" customWidth="1"/>
    <col min="16100" max="16102" width="0" hidden="1" customWidth="1"/>
    <col min="16103" max="16103" width="9.140625" customWidth="1"/>
    <col min="16104" max="16104" width="10" customWidth="1"/>
    <col min="16107" max="16107" width="10" customWidth="1"/>
    <col min="16110" max="16110" width="10" customWidth="1"/>
    <col min="16112" max="16112" width="9.140625" customWidth="1"/>
    <col min="16113" max="16113" width="10" customWidth="1"/>
    <col min="16114" max="16114" width="2.85546875" customWidth="1"/>
    <col min="16115" max="16116" width="9.140625" customWidth="1"/>
    <col min="16119" max="16119" width="9.140625" customWidth="1"/>
    <col min="16122" max="16122" width="9.140625" customWidth="1"/>
    <col min="16124" max="16124" width="3.42578125" customWidth="1"/>
  </cols>
  <sheetData>
    <row r="1" spans="1:46" s="1403" customFormat="1" ht="15.75">
      <c r="A1" s="1686" t="s">
        <v>298</v>
      </c>
      <c r="B1" s="1402"/>
      <c r="C1" s="1402"/>
      <c r="D1" s="1402"/>
      <c r="E1" s="1402"/>
      <c r="F1" s="1402"/>
      <c r="G1" s="1402"/>
      <c r="H1" s="1402"/>
      <c r="I1" s="1402"/>
      <c r="J1" s="1402"/>
      <c r="K1" s="1402"/>
      <c r="L1" s="1402"/>
      <c r="M1" s="1402"/>
      <c r="N1" s="1402"/>
      <c r="O1" s="1402"/>
      <c r="P1" s="1402"/>
      <c r="Q1" s="1402"/>
      <c r="R1" s="1402"/>
      <c r="S1" s="1402"/>
      <c r="T1" s="1402"/>
      <c r="U1" s="1402"/>
      <c r="V1" s="1402"/>
      <c r="W1" s="1402"/>
      <c r="X1" s="1402"/>
      <c r="Y1" s="1402"/>
      <c r="Z1" s="1402"/>
      <c r="AA1" s="1402"/>
      <c r="AB1" s="1402"/>
      <c r="AC1" s="1402"/>
      <c r="AD1" s="1402"/>
      <c r="AE1" s="1402"/>
      <c r="AI1" s="1404"/>
      <c r="AJ1" s="1404"/>
      <c r="AK1" s="1404"/>
      <c r="AL1" s="1404"/>
      <c r="AM1" s="1405"/>
      <c r="AN1" s="1405"/>
      <c r="AO1" s="1405"/>
      <c r="AP1" s="1405"/>
      <c r="AQ1" s="1406"/>
      <c r="AR1" s="1406"/>
      <c r="AS1" s="1406"/>
      <c r="AT1" s="1406"/>
    </row>
    <row r="2" spans="1:46" ht="15.75" thickBot="1">
      <c r="A2" s="1414" t="s">
        <v>266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  <c r="P2" s="1265"/>
      <c r="Q2" s="1265"/>
      <c r="R2" s="1265"/>
      <c r="S2" s="1265"/>
      <c r="T2" s="1265"/>
      <c r="U2" s="1265"/>
      <c r="V2" s="1265"/>
      <c r="W2" s="1265"/>
      <c r="X2" s="1265"/>
      <c r="Y2" s="1265"/>
      <c r="Z2" s="1265"/>
      <c r="AA2" s="1265"/>
      <c r="AB2" s="1265"/>
      <c r="AC2" s="1265"/>
      <c r="AD2" s="1265"/>
      <c r="AE2" s="1265"/>
      <c r="AI2" s="112"/>
      <c r="AJ2" s="112"/>
      <c r="AK2" s="112"/>
      <c r="AL2" s="112"/>
      <c r="AM2" s="312"/>
      <c r="AN2" s="312"/>
      <c r="AO2" s="312"/>
      <c r="AP2" s="312"/>
      <c r="AQ2" s="313"/>
      <c r="AR2" s="313"/>
      <c r="AS2" s="313"/>
      <c r="AT2" s="313"/>
    </row>
    <row r="3" spans="1:46" s="620" customFormat="1" ht="12.75">
      <c r="A3" s="1415"/>
      <c r="B3" s="1279" t="str">
        <f>'T8'!B3</f>
        <v>Taxes on GTR and Related Expenditures*</v>
      </c>
      <c r="C3" s="497"/>
      <c r="D3" s="497"/>
      <c r="E3" s="497"/>
      <c r="F3" s="497"/>
      <c r="G3" s="497"/>
      <c r="H3" s="497"/>
      <c r="I3" s="497"/>
      <c r="J3" s="497"/>
      <c r="K3" s="497"/>
      <c r="L3" s="435" t="str">
        <f>'T8'!L3</f>
        <v>Exported Taxes and Related Expenditures**</v>
      </c>
      <c r="M3" s="497"/>
      <c r="N3" s="497"/>
      <c r="O3" s="497"/>
      <c r="P3" s="497"/>
      <c r="Q3" s="497"/>
      <c r="R3" s="497"/>
      <c r="S3" s="497"/>
      <c r="T3" s="497"/>
      <c r="U3" s="497"/>
      <c r="V3" s="435" t="str">
        <f>'T8'!V3</f>
        <v>All Taxes by Place Liability Incurred and Related Expenditures***</v>
      </c>
      <c r="W3" s="497"/>
      <c r="X3" s="497"/>
      <c r="Y3" s="497"/>
      <c r="Z3" s="497"/>
      <c r="AA3" s="497"/>
      <c r="AB3" s="497"/>
      <c r="AC3" s="497"/>
      <c r="AD3" s="497"/>
      <c r="AE3" s="497"/>
      <c r="AF3" s="1556"/>
      <c r="AI3" s="1486" t="s">
        <v>150</v>
      </c>
      <c r="AJ3" s="1487"/>
      <c r="AK3" s="1487"/>
      <c r="AL3" s="1487"/>
      <c r="AM3" s="1488"/>
      <c r="AN3" s="1488"/>
      <c r="AO3" s="1488"/>
      <c r="AP3" s="1488"/>
      <c r="AQ3" s="1489"/>
      <c r="AR3" s="1489"/>
      <c r="AS3" s="1489"/>
      <c r="AT3" s="1490"/>
    </row>
    <row r="4" spans="1:46" s="620" customFormat="1" ht="38.25">
      <c r="A4" s="1272" t="s">
        <v>3</v>
      </c>
      <c r="B4" s="1273" t="s">
        <v>12</v>
      </c>
      <c r="C4" s="1421" t="s">
        <v>13</v>
      </c>
      <c r="D4" s="1421" t="s">
        <v>111</v>
      </c>
      <c r="E4" s="1421" t="s">
        <v>15</v>
      </c>
      <c r="F4" s="1557" t="s">
        <v>112</v>
      </c>
      <c r="G4" s="1557" t="s">
        <v>17</v>
      </c>
      <c r="H4" s="1557" t="s">
        <v>18</v>
      </c>
      <c r="I4" s="1557" t="s">
        <v>19</v>
      </c>
      <c r="J4" s="1557" t="s">
        <v>20</v>
      </c>
      <c r="K4" s="1557" t="s">
        <v>21</v>
      </c>
      <c r="L4" s="1557" t="s">
        <v>12</v>
      </c>
      <c r="M4" s="1557" t="s">
        <v>13</v>
      </c>
      <c r="N4" s="1557" t="s">
        <v>111</v>
      </c>
      <c r="O4" s="1557" t="s">
        <v>15</v>
      </c>
      <c r="P4" s="1557" t="s">
        <v>112</v>
      </c>
      <c r="Q4" s="1557" t="s">
        <v>17</v>
      </c>
      <c r="R4" s="1557" t="s">
        <v>18</v>
      </c>
      <c r="S4" s="1557" t="s">
        <v>19</v>
      </c>
      <c r="T4" s="1557" t="s">
        <v>20</v>
      </c>
      <c r="U4" s="1557" t="s">
        <v>21</v>
      </c>
      <c r="V4" s="1587" t="s">
        <v>12</v>
      </c>
      <c r="W4" s="1557" t="s">
        <v>13</v>
      </c>
      <c r="X4" s="1557" t="s">
        <v>111</v>
      </c>
      <c r="Y4" s="1557" t="s">
        <v>15</v>
      </c>
      <c r="Z4" s="1557" t="s">
        <v>112</v>
      </c>
      <c r="AA4" s="1557" t="s">
        <v>17</v>
      </c>
      <c r="AB4" s="1557" t="s">
        <v>18</v>
      </c>
      <c r="AC4" s="1557" t="s">
        <v>19</v>
      </c>
      <c r="AD4" s="1557" t="s">
        <v>20</v>
      </c>
      <c r="AE4" s="1557" t="s">
        <v>21</v>
      </c>
      <c r="AF4" s="1556"/>
      <c r="AI4" s="1422" t="s">
        <v>151</v>
      </c>
      <c r="AJ4" s="1423" t="s">
        <v>156</v>
      </c>
      <c r="AK4" s="1424" t="s">
        <v>157</v>
      </c>
      <c r="AL4" s="1425" t="s">
        <v>158</v>
      </c>
      <c r="AM4" s="1426" t="str">
        <f>AI4</f>
        <v>NYC + Downstate</v>
      </c>
      <c r="AN4" s="1427" t="s">
        <v>156</v>
      </c>
      <c r="AO4" s="1428" t="s">
        <v>157</v>
      </c>
      <c r="AP4" s="1429" t="str">
        <f>AL4</f>
        <v>All surplus regions</v>
      </c>
      <c r="AQ4" s="1430" t="str">
        <f>AM4</f>
        <v>NYC + Downstate</v>
      </c>
      <c r="AR4" s="1431" t="s">
        <v>156</v>
      </c>
      <c r="AS4" s="1432" t="s">
        <v>157</v>
      </c>
      <c r="AT4" s="1433" t="str">
        <f>AP4</f>
        <v>All surplus regions</v>
      </c>
    </row>
    <row r="5" spans="1:46" s="620" customFormat="1" ht="12">
      <c r="A5" s="1434" t="s">
        <v>113</v>
      </c>
      <c r="B5" s="1435"/>
      <c r="C5" s="1436"/>
      <c r="D5" s="1436"/>
      <c r="E5" s="1436"/>
      <c r="F5" s="1558"/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436"/>
      <c r="W5" s="1558"/>
      <c r="X5" s="1558"/>
      <c r="Y5" s="1558"/>
      <c r="Z5" s="1558"/>
      <c r="AA5" s="1558"/>
      <c r="AB5" s="1558"/>
      <c r="AC5" s="1558"/>
      <c r="AD5" s="1558"/>
      <c r="AE5" s="1558"/>
      <c r="AF5" s="1556"/>
      <c r="AI5" s="1437"/>
      <c r="AJ5" s="1438"/>
      <c r="AK5" s="1439"/>
      <c r="AL5" s="1440"/>
      <c r="AM5" s="1441"/>
      <c r="AN5" s="1442"/>
      <c r="AO5" s="1443"/>
      <c r="AP5" s="1444"/>
      <c r="AQ5" s="1445"/>
      <c r="AR5" s="1446"/>
      <c r="AS5" s="1447"/>
      <c r="AT5" s="1448"/>
    </row>
    <row r="6" spans="1:46" s="620" customFormat="1" ht="12.75">
      <c r="A6" s="1449" t="s">
        <v>114</v>
      </c>
      <c r="B6" s="1435"/>
      <c r="C6" s="1436"/>
      <c r="D6" s="1436"/>
      <c r="E6" s="1436"/>
      <c r="F6" s="1558"/>
      <c r="G6" s="1558"/>
      <c r="H6" s="1558"/>
      <c r="I6" s="1558"/>
      <c r="J6" s="1558"/>
      <c r="K6" s="1558"/>
      <c r="L6" s="1558"/>
      <c r="M6" s="1558"/>
      <c r="N6" s="1558"/>
      <c r="O6" s="1558"/>
      <c r="P6" s="1558"/>
      <c r="Q6" s="1558"/>
      <c r="R6" s="1558"/>
      <c r="S6" s="1558"/>
      <c r="T6" s="1558"/>
      <c r="U6" s="1558"/>
      <c r="V6" s="1436"/>
      <c r="W6" s="1558"/>
      <c r="X6" s="1558"/>
      <c r="Y6" s="1558"/>
      <c r="Z6" s="1558"/>
      <c r="AA6" s="1558"/>
      <c r="AB6" s="1558"/>
      <c r="AC6" s="1558"/>
      <c r="AD6" s="1558"/>
      <c r="AE6" s="1558"/>
      <c r="AF6" s="1556"/>
      <c r="AI6" s="1437"/>
      <c r="AJ6" s="1438"/>
      <c r="AK6" s="1450"/>
      <c r="AL6" s="1440"/>
      <c r="AM6" s="1441"/>
      <c r="AN6" s="1442"/>
      <c r="AO6" s="1451"/>
      <c r="AP6" s="1444"/>
      <c r="AQ6" s="1445"/>
      <c r="AR6" s="1446"/>
      <c r="AS6" s="1452"/>
      <c r="AT6" s="1448"/>
    </row>
    <row r="7" spans="1:46" s="644" customFormat="1" ht="12.75">
      <c r="A7" s="1455" t="s">
        <v>115</v>
      </c>
      <c r="B7" s="1456">
        <f>'T8'!B7/'T8'!$K7</f>
        <v>0.51034483476355663</v>
      </c>
      <c r="C7" s="1457">
        <f>'T8'!C7/'T8'!$K7</f>
        <v>0.26890082186289338</v>
      </c>
      <c r="D7" s="1457">
        <f>'T8'!D7/'T8'!$K7</f>
        <v>4.4669391318996492E-2</v>
      </c>
      <c r="E7" s="1457">
        <f>'T8'!E7/'T8'!$K7</f>
        <v>2.9234368904476424E-2</v>
      </c>
      <c r="F7" s="1559">
        <f>'T8'!F7/'T8'!$K7</f>
        <v>1.8700231153548876E-2</v>
      </c>
      <c r="G7" s="1559">
        <f>'T8'!G7/'T8'!$K7</f>
        <v>6.6472253300130485E-2</v>
      </c>
      <c r="H7" s="1559">
        <f>'T8'!H7/'T8'!$K7</f>
        <v>4.0233848289899843E-2</v>
      </c>
      <c r="I7" s="1559">
        <f>'T8'!I7/'T8'!$K7</f>
        <v>2.1444250406497913E-2</v>
      </c>
      <c r="J7" s="1559">
        <f>'T8'!J7/'T8'!$K7</f>
        <v>0.48965516523644342</v>
      </c>
      <c r="K7" s="1559">
        <f>'T8'!K7/'T8'!$K7</f>
        <v>1</v>
      </c>
      <c r="L7" s="1559">
        <f>'T8'!L7/'T8'!$U7</f>
        <v>0.8615693846576421</v>
      </c>
      <c r="M7" s="1559">
        <f>'T8'!M7/'T8'!$U7</f>
        <v>4.5550277668620909E-2</v>
      </c>
      <c r="N7" s="1559">
        <f>'T8'!N7/'T8'!$U7</f>
        <v>1.5443205119895557E-2</v>
      </c>
      <c r="O7" s="1559">
        <f>'T8'!O7/'T8'!$U7</f>
        <v>1.1817456120043458E-2</v>
      </c>
      <c r="P7" s="1559">
        <f>'T8'!P7/'T8'!$U7</f>
        <v>6.1684861368557125E-3</v>
      </c>
      <c r="Q7" s="1559">
        <f>'T8'!Q7/'T8'!$U7</f>
        <v>2.2376931451342751E-2</v>
      </c>
      <c r="R7" s="1559">
        <f>'T8'!R7/'T8'!$U7</f>
        <v>2.4541946242249334E-2</v>
      </c>
      <c r="S7" s="1559">
        <f>'T8'!S7/'T8'!$U7</f>
        <v>1.2532312603350092E-2</v>
      </c>
      <c r="T7" s="1559">
        <f>'T8'!T7/'T8'!$U7</f>
        <v>0.13843061534235782</v>
      </c>
      <c r="U7" s="1559">
        <f>'T8'!U7/'T8'!$U7</f>
        <v>1</v>
      </c>
      <c r="V7" s="1457">
        <f>'T8'!V7/'T8'!$AE7</f>
        <v>0.51386840430980119</v>
      </c>
      <c r="W7" s="1559">
        <f>'T8'!W7/'T8'!$AE7</f>
        <v>0.26666011523832117</v>
      </c>
      <c r="X7" s="1559">
        <f>'T8'!X7/'T8'!$AE7</f>
        <v>4.437618715751325E-2</v>
      </c>
      <c r="Y7" s="1559">
        <f>'T8'!Y7/'T8'!$AE7</f>
        <v>2.9059638227206478E-2</v>
      </c>
      <c r="Z7" s="1559">
        <f>'T8'!Z7/'T8'!$AE7</f>
        <v>1.8574509659662876E-2</v>
      </c>
      <c r="AA7" s="1559">
        <f>'T8'!AA7/'T8'!$AE7</f>
        <v>6.6029878377178497E-2</v>
      </c>
      <c r="AB7" s="1559">
        <f>'T8'!AB7/'T8'!$AE7</f>
        <v>4.0076423337132655E-2</v>
      </c>
      <c r="AC7" s="1559">
        <f>'T8'!AC7/'T8'!$AE7</f>
        <v>2.1354843693183974E-2</v>
      </c>
      <c r="AD7" s="1559">
        <f>'T8'!AD7/'T8'!$AE7</f>
        <v>0.48613159569019893</v>
      </c>
      <c r="AE7" s="1559">
        <f>'T8'!AE7/'T8'!$AE7</f>
        <v>1</v>
      </c>
      <c r="AF7" s="990"/>
      <c r="AI7" s="1459">
        <f>'T8'!AN7/'T8'!$K7</f>
        <v>0.77924565662644996</v>
      </c>
      <c r="AJ7" s="1460">
        <f>'T8'!AO7/'T8'!$K7</f>
        <v>9.5706622204606906E-2</v>
      </c>
      <c r="AK7" s="1461">
        <f>'T8'!AP7/'T8'!$K7</f>
        <v>8.0378329849946639E-2</v>
      </c>
      <c r="AL7" s="1462">
        <f>'T8'!AQ7/'T8'!$K7</f>
        <v>0.22075434337355004</v>
      </c>
      <c r="AM7" s="1463">
        <f>'T8'!AR7/'T8'!$U7</f>
        <v>0.90711966232626307</v>
      </c>
      <c r="AN7" s="1464">
        <f>'T8'!AS7/'T8'!$U7</f>
        <v>3.4194387571386209E-2</v>
      </c>
      <c r="AO7" s="1465">
        <f>'T8'!AT7/'T8'!$U7</f>
        <v>4.3242744982455138E-2</v>
      </c>
      <c r="AP7" s="1466">
        <f>'T8'!AU7/'T8'!$U7</f>
        <v>9.2880337673736893E-2</v>
      </c>
      <c r="AQ7" s="1467">
        <f>'T8'!AV7/'T8'!$AE7</f>
        <v>0.7805285195481223</v>
      </c>
      <c r="AR7" s="1468">
        <f>'T8'!AW7/'T8'!$AE7</f>
        <v>9.5089516604384985E-2</v>
      </c>
      <c r="AS7" s="1469">
        <f>'T8'!AX7/'T8'!$AE7</f>
        <v>8.0005776689979491E-2</v>
      </c>
      <c r="AT7" s="1470">
        <f>'T8'!AY7/'T8'!$AE7</f>
        <v>0.21947148045187775</v>
      </c>
    </row>
    <row r="8" spans="1:46" s="644" customFormat="1" ht="12.75">
      <c r="A8" s="1471" t="s">
        <v>116</v>
      </c>
      <c r="B8" s="1472" t="s">
        <v>131</v>
      </c>
      <c r="C8" s="1473" t="s">
        <v>131</v>
      </c>
      <c r="D8" s="1473" t="s">
        <v>131</v>
      </c>
      <c r="E8" s="1473" t="s">
        <v>131</v>
      </c>
      <c r="F8" s="1560" t="s">
        <v>131</v>
      </c>
      <c r="G8" s="1560" t="s">
        <v>131</v>
      </c>
      <c r="H8" s="1560" t="s">
        <v>131</v>
      </c>
      <c r="I8" s="1560" t="s">
        <v>131</v>
      </c>
      <c r="J8" s="1560" t="s">
        <v>131</v>
      </c>
      <c r="K8" s="1560" t="s">
        <v>131</v>
      </c>
      <c r="L8" s="1560" t="s">
        <v>131</v>
      </c>
      <c r="M8" s="1560" t="s">
        <v>131</v>
      </c>
      <c r="N8" s="1560" t="s">
        <v>131</v>
      </c>
      <c r="O8" s="1560" t="s">
        <v>131</v>
      </c>
      <c r="P8" s="1560" t="s">
        <v>131</v>
      </c>
      <c r="Q8" s="1560" t="s">
        <v>131</v>
      </c>
      <c r="R8" s="1560" t="s">
        <v>131</v>
      </c>
      <c r="S8" s="1560" t="s">
        <v>131</v>
      </c>
      <c r="T8" s="1560" t="s">
        <v>131</v>
      </c>
      <c r="U8" s="1560" t="s">
        <v>131</v>
      </c>
      <c r="V8" s="1473" t="s">
        <v>131</v>
      </c>
      <c r="W8" s="1560" t="s">
        <v>131</v>
      </c>
      <c r="X8" s="1560" t="s">
        <v>131</v>
      </c>
      <c r="Y8" s="1560" t="s">
        <v>131</v>
      </c>
      <c r="Z8" s="1560" t="s">
        <v>131</v>
      </c>
      <c r="AA8" s="1560" t="s">
        <v>131</v>
      </c>
      <c r="AB8" s="1560" t="s">
        <v>131</v>
      </c>
      <c r="AC8" s="1560" t="s">
        <v>131</v>
      </c>
      <c r="AD8" s="1560" t="s">
        <v>131</v>
      </c>
      <c r="AE8" s="1560" t="s">
        <v>131</v>
      </c>
      <c r="AF8" s="990"/>
      <c r="AI8" s="1474" t="s">
        <v>131</v>
      </c>
      <c r="AJ8" s="1475" t="s">
        <v>131</v>
      </c>
      <c r="AK8" s="1476" t="s">
        <v>131</v>
      </c>
      <c r="AL8" s="1477" t="s">
        <v>131</v>
      </c>
      <c r="AM8" s="1478" t="s">
        <v>131</v>
      </c>
      <c r="AN8" s="1479" t="s">
        <v>131</v>
      </c>
      <c r="AO8" s="1480" t="s">
        <v>131</v>
      </c>
      <c r="AP8" s="1481" t="s">
        <v>131</v>
      </c>
      <c r="AQ8" s="1482" t="s">
        <v>131</v>
      </c>
      <c r="AR8" s="1483" t="s">
        <v>131</v>
      </c>
      <c r="AS8" s="1484" t="s">
        <v>131</v>
      </c>
      <c r="AT8" s="1485" t="s">
        <v>131</v>
      </c>
    </row>
    <row r="9" spans="1:46" s="625" customFormat="1" ht="12.75">
      <c r="A9" s="1491" t="s">
        <v>117</v>
      </c>
      <c r="B9" s="1492">
        <f>'T8'!B9/'T8'!$K9</f>
        <v>0.52727674803562175</v>
      </c>
      <c r="C9" s="1493">
        <f>'T8'!C9/'T8'!$K9</f>
        <v>0.26698999032051202</v>
      </c>
      <c r="D9" s="1493">
        <f>'T8'!D9/'T8'!$K9</f>
        <v>4.1241520779712923E-2</v>
      </c>
      <c r="E9" s="1493">
        <f>'T8'!E9/'T8'!$K9</f>
        <v>2.7585700679487277E-2</v>
      </c>
      <c r="F9" s="1561">
        <f>'T8'!F9/'T8'!$K9</f>
        <v>1.7246408949553843E-2</v>
      </c>
      <c r="G9" s="1561">
        <f>'T8'!G9/'T8'!$K9</f>
        <v>6.341084922036247E-2</v>
      </c>
      <c r="H9" s="1561">
        <f>'T8'!H9/'T8'!$K9</f>
        <v>3.7582907356226443E-2</v>
      </c>
      <c r="I9" s="1561">
        <f>'T8'!I9/'T8'!$K9</f>
        <v>1.8665874658523401E-2</v>
      </c>
      <c r="J9" s="1561">
        <f>'T8'!J9/'T8'!$K9</f>
        <v>0.47272325196437837</v>
      </c>
      <c r="K9" s="1561">
        <f>'T8'!K9/'T8'!$K9</f>
        <v>1</v>
      </c>
      <c r="L9" s="1561">
        <f>'T8'!L9/'T8'!$U9</f>
        <v>0.84475950723274273</v>
      </c>
      <c r="M9" s="1561">
        <f>'T8'!M9/'T8'!$U9</f>
        <v>5.1081529425221005E-2</v>
      </c>
      <c r="N9" s="1561">
        <f>'T8'!N9/'T8'!$U9</f>
        <v>1.7318501162400319E-2</v>
      </c>
      <c r="O9" s="1561">
        <f>'T8'!O9/'T8'!$U9</f>
        <v>1.3252470971063003E-2</v>
      </c>
      <c r="P9" s="1561">
        <f>'T8'!P9/'T8'!$U9</f>
        <v>6.9175364506269283E-3</v>
      </c>
      <c r="Q9" s="1561">
        <f>'T8'!Q9/'T8'!$U9</f>
        <v>2.5094202294300202E-2</v>
      </c>
      <c r="R9" s="1561">
        <f>'T8'!R9/'T8'!$U9</f>
        <v>2.7522118706847544E-2</v>
      </c>
      <c r="S9" s="1561">
        <f>'T8'!S9/'T8'!$U9</f>
        <v>1.4054133756798188E-2</v>
      </c>
      <c r="T9" s="1561">
        <f>'T8'!T9/'T8'!$U9</f>
        <v>0.15524049276725718</v>
      </c>
      <c r="U9" s="1561">
        <f>'T8'!U9/'T8'!$U9</f>
        <v>1</v>
      </c>
      <c r="V9" s="1493">
        <f>'T8'!V9/'T8'!$AE9</f>
        <v>0.51386840430980119</v>
      </c>
      <c r="W9" s="1561">
        <f>'T8'!W9/'T8'!$AE9</f>
        <v>0.26666011523832117</v>
      </c>
      <c r="X9" s="1561">
        <f>'T8'!X9/'T8'!$AE9</f>
        <v>4.437618715751325E-2</v>
      </c>
      <c r="Y9" s="1561">
        <f>'T8'!Y9/'T8'!$AE9</f>
        <v>2.9059638227206478E-2</v>
      </c>
      <c r="Z9" s="1561">
        <f>'T8'!Z9/'T8'!$AE9</f>
        <v>1.8574509659662876E-2</v>
      </c>
      <c r="AA9" s="1561">
        <f>'T8'!AA9/'T8'!$AE9</f>
        <v>6.6029878377178497E-2</v>
      </c>
      <c r="AB9" s="1561">
        <f>'T8'!AB9/'T8'!$AE9</f>
        <v>4.0076423337132655E-2</v>
      </c>
      <c r="AC9" s="1561">
        <f>'T8'!AC9/'T8'!$AE9</f>
        <v>2.1354843693183974E-2</v>
      </c>
      <c r="AD9" s="1561">
        <f>'T8'!AD9/'T8'!$AE9</f>
        <v>0.48613159569019893</v>
      </c>
      <c r="AE9" s="1561">
        <f>'T8'!AE9/'T8'!$AE9</f>
        <v>1</v>
      </c>
      <c r="AF9" s="992"/>
      <c r="AI9" s="1494">
        <f>'T8'!AN9/'T8'!$K9</f>
        <v>0.79426673835613359</v>
      </c>
      <c r="AJ9" s="1495">
        <f>'T8'!AO9/'T8'!$K9</f>
        <v>9.099654989984976E-2</v>
      </c>
      <c r="AK9" s="1496">
        <f>'T8'!AP9/'T8'!$K9</f>
        <v>7.3495190964303694E-2</v>
      </c>
      <c r="AL9" s="1497">
        <f>'T8'!AQ9/'T8'!$K9</f>
        <v>0.20573326164386635</v>
      </c>
      <c r="AM9" s="1498">
        <f>'T8'!AR9/'T8'!$U9</f>
        <v>0.89584103665796377</v>
      </c>
      <c r="AN9" s="1499">
        <f>'T8'!AS9/'T8'!$U9</f>
        <v>3.8346673265363208E-2</v>
      </c>
      <c r="AO9" s="1500">
        <f>'T8'!AT9/'T8'!$U9</f>
        <v>4.8493788914272661E-2</v>
      </c>
      <c r="AP9" s="1501">
        <f>'T8'!AU9/'T8'!$U9</f>
        <v>0.10415896334203617</v>
      </c>
      <c r="AQ9" s="1502">
        <f>'T8'!AV9/'T8'!$AE9</f>
        <v>0.7805285195481223</v>
      </c>
      <c r="AR9" s="1503">
        <f>'T8'!AW9/'T8'!$AE9</f>
        <v>9.5089516604384985E-2</v>
      </c>
      <c r="AS9" s="1504">
        <f>'T8'!AX9/'T8'!$AE9</f>
        <v>8.0005776689979491E-2</v>
      </c>
      <c r="AT9" s="1505">
        <f>'T8'!AY9/'T8'!$AE9</f>
        <v>0.21947148045187775</v>
      </c>
    </row>
    <row r="10" spans="1:46" s="1507" customFormat="1" ht="12.75">
      <c r="A10" s="1491" t="s">
        <v>118</v>
      </c>
      <c r="B10" s="1506"/>
      <c r="C10" s="1239"/>
      <c r="D10" s="1239"/>
      <c r="E10" s="1239"/>
      <c r="F10" s="1562"/>
      <c r="G10" s="1562"/>
      <c r="H10" s="1562"/>
      <c r="I10" s="1562"/>
      <c r="J10" s="1562"/>
      <c r="K10" s="1562"/>
      <c r="L10" s="1562"/>
      <c r="M10" s="1562"/>
      <c r="N10" s="1562"/>
      <c r="O10" s="1562"/>
      <c r="P10" s="1562"/>
      <c r="Q10" s="1562"/>
      <c r="R10" s="1562"/>
      <c r="S10" s="1562"/>
      <c r="T10" s="1562"/>
      <c r="U10" s="1562"/>
      <c r="V10" s="1239"/>
      <c r="W10" s="1562"/>
      <c r="X10" s="1562"/>
      <c r="Y10" s="1562"/>
      <c r="Z10" s="1562"/>
      <c r="AA10" s="1562"/>
      <c r="AB10" s="1562"/>
      <c r="AC10" s="1562"/>
      <c r="AD10" s="1562"/>
      <c r="AE10" s="1562"/>
      <c r="AF10" s="992"/>
      <c r="AI10" s="1508"/>
      <c r="AJ10" s="1509"/>
      <c r="AK10" s="1510"/>
      <c r="AL10" s="1511"/>
      <c r="AM10" s="1512"/>
      <c r="AN10" s="1513"/>
      <c r="AO10" s="1514"/>
      <c r="AP10" s="1515"/>
      <c r="AQ10" s="1516"/>
      <c r="AR10" s="1517"/>
      <c r="AS10" s="1518"/>
      <c r="AT10" s="1519"/>
    </row>
    <row r="11" spans="1:46" s="644" customFormat="1" ht="12.75">
      <c r="A11" s="1455" t="s">
        <v>119</v>
      </c>
      <c r="B11" s="1458">
        <f>'T8'!B11/'T8'!$K11</f>
        <v>0.33629864564349443</v>
      </c>
      <c r="C11" s="1457">
        <f>'T8'!C11/'T8'!$K11</f>
        <v>0.38602180137974773</v>
      </c>
      <c r="D11" s="1457">
        <f>'T8'!D11/'T8'!$K11</f>
        <v>6.2963115523688815E-2</v>
      </c>
      <c r="E11" s="1457">
        <f>'T8'!E11/'T8'!$K11</f>
        <v>3.9661326186484672E-2</v>
      </c>
      <c r="F11" s="1559">
        <f>'T8'!F11/'T8'!$K11</f>
        <v>2.0769597230003187E-2</v>
      </c>
      <c r="G11" s="1559">
        <f>'T8'!G11/'T8'!$K11</f>
        <v>8.427652277867119E-2</v>
      </c>
      <c r="H11" s="1559">
        <f>'T8'!H11/'T8'!$K11</f>
        <v>4.5653464469597338E-2</v>
      </c>
      <c r="I11" s="1559">
        <f>'T8'!I11/'T8'!$K11</f>
        <v>2.435552678831281E-2</v>
      </c>
      <c r="J11" s="1559">
        <f>'T8'!J11/'T8'!$K11</f>
        <v>0.66370135435650568</v>
      </c>
      <c r="K11" s="1559">
        <f>'T8'!K11/'T8'!$K11</f>
        <v>1</v>
      </c>
      <c r="L11" s="1559">
        <f>'T8'!L11/'T8'!$U11</f>
        <v>0</v>
      </c>
      <c r="M11" s="1559">
        <f>'T8'!M11/'T8'!$U11</f>
        <v>0.10908263933966478</v>
      </c>
      <c r="N11" s="1559">
        <f>'T8'!N11/'T8'!$U11</f>
        <v>1.1338714110716514E-4</v>
      </c>
      <c r="O11" s="1559">
        <f>'T8'!O11/'T8'!$U11</f>
        <v>0</v>
      </c>
      <c r="P11" s="1559">
        <f>'T8'!P11/'T8'!$U11</f>
        <v>9.7631106558907887E-4</v>
      </c>
      <c r="Q11" s="1559">
        <f>'T8'!Q11/'T8'!$U11</f>
        <v>0.87540287276876938</v>
      </c>
      <c r="R11" s="1559">
        <f>'T8'!R11/'T8'!$U11</f>
        <v>1.2688537991381681E-2</v>
      </c>
      <c r="S11" s="1559">
        <f>'T8'!S11/'T8'!$U11</f>
        <v>1.7362516934879689E-3</v>
      </c>
      <c r="T11" s="1559">
        <f>'T8'!T11/'T8'!$U11</f>
        <v>1</v>
      </c>
      <c r="U11" s="1559">
        <f>'T8'!U11/'T8'!$U11</f>
        <v>1</v>
      </c>
      <c r="V11" s="1457">
        <f>'T8'!V11/'T8'!$AE11</f>
        <v>0.33625493110675125</v>
      </c>
      <c r="W11" s="1559">
        <f>'T8'!W11/'T8'!$AE11</f>
        <v>0.38598580281914852</v>
      </c>
      <c r="X11" s="1559">
        <f>'T8'!X11/'T8'!$AE11</f>
        <v>6.2954945860217756E-2</v>
      </c>
      <c r="Y11" s="1559">
        <f>'T8'!Y11/'T8'!$AE11</f>
        <v>3.9656170719689535E-2</v>
      </c>
      <c r="Z11" s="1559">
        <f>'T8'!Z11/'T8'!$AE11</f>
        <v>2.0767024355129882E-2</v>
      </c>
      <c r="AA11" s="1559">
        <f>'T8'!AA11/'T8'!$AE11</f>
        <v>8.4379359118760933E-2</v>
      </c>
      <c r="AB11" s="1559">
        <f>'T8'!AB11/'T8'!$AE11</f>
        <v>4.5649179449397476E-2</v>
      </c>
      <c r="AC11" s="1559">
        <f>'T8'!AC11/'T8'!$AE11</f>
        <v>2.4352586570904722E-2</v>
      </c>
      <c r="AD11" s="1559">
        <f>'T8'!AD11/'T8'!$AE11</f>
        <v>0.6637450688932488</v>
      </c>
      <c r="AE11" s="1559">
        <f>'T8'!AE11/'T8'!$AE11</f>
        <v>1</v>
      </c>
      <c r="AF11" s="990"/>
      <c r="AI11" s="1459">
        <f>'T8'!AN11/'T8'!$K11</f>
        <v>0.72232044702324216</v>
      </c>
      <c r="AJ11" s="1460">
        <f>'T8'!AO11/'T8'!$K11</f>
        <v>0.12393784896515586</v>
      </c>
      <c r="AK11" s="1461">
        <f>'T8'!AP11/'T8'!$K11</f>
        <v>9.0778588487913342E-2</v>
      </c>
      <c r="AL11" s="1462">
        <f>'T8'!AQ11/'T8'!$K11</f>
        <v>0.27767955297675806</v>
      </c>
      <c r="AM11" s="1463">
        <f>'T8'!AR11/'T8'!$U11</f>
        <v>0.10908263933966478</v>
      </c>
      <c r="AN11" s="1464">
        <f>'T8'!AS11/'T8'!$U11</f>
        <v>0.87540287276876938</v>
      </c>
      <c r="AO11" s="1465">
        <f>'T8'!AT11/'T8'!$U11</f>
        <v>1.5401100750458729E-2</v>
      </c>
      <c r="AP11" s="1466">
        <f>'T8'!AU11/'T8'!$U11</f>
        <v>0.89091736066033533</v>
      </c>
      <c r="AQ11" s="1467">
        <f>'T8'!AV11/'T8'!$AE11</f>
        <v>0.72224073392589971</v>
      </c>
      <c r="AR11" s="1468">
        <f>'T8'!AW11/'T8'!$AE11</f>
        <v>0.12403552983845048</v>
      </c>
      <c r="AS11" s="1469">
        <f>'T8'!AX11/'T8'!$AE11</f>
        <v>9.0768790375432076E-2</v>
      </c>
      <c r="AT11" s="1470">
        <f>'T8'!AY11/'T8'!$AE11</f>
        <v>0.27775926607410029</v>
      </c>
    </row>
    <row r="12" spans="1:46" s="644" customFormat="1" ht="12.75">
      <c r="A12" s="1455" t="s">
        <v>121</v>
      </c>
      <c r="B12" s="1458">
        <f>'T8'!B12/'T8'!$K12</f>
        <v>0.6752885719919991</v>
      </c>
      <c r="C12" s="1457">
        <f>'T8'!C12/'T8'!$K12</f>
        <v>0.12608282795764761</v>
      </c>
      <c r="D12" s="1457">
        <f>'T8'!D12/'T8'!$K12</f>
        <v>2.9084250417806694E-2</v>
      </c>
      <c r="E12" s="1457">
        <f>'T8'!E12/'T8'!$K12</f>
        <v>2.0789023425628706E-2</v>
      </c>
      <c r="F12" s="1559">
        <f>'T8'!F12/'T8'!$K12</f>
        <v>1.939253252051432E-2</v>
      </c>
      <c r="G12" s="1559">
        <f>'T8'!G12/'T8'!$K12</f>
        <v>7.2082008191132321E-2</v>
      </c>
      <c r="H12" s="1559">
        <f>'T8'!H12/'T8'!$K12</f>
        <v>3.5289141937966131E-2</v>
      </c>
      <c r="I12" s="1559">
        <f>'T8'!I12/'T8'!$K12</f>
        <v>2.1991643557305193E-2</v>
      </c>
      <c r="J12" s="1559">
        <f>'T8'!J12/'T8'!$K12</f>
        <v>0.32471142800800101</v>
      </c>
      <c r="K12" s="1559">
        <f>'T8'!K12/'T8'!$K12</f>
        <v>1</v>
      </c>
      <c r="L12" s="1559">
        <f>'T8'!L12/'T8'!$U12</f>
        <v>0.89641946826871444</v>
      </c>
      <c r="M12" s="1559">
        <f>'T8'!M12/'T8'!$U12</f>
        <v>2.5520009660638256E-2</v>
      </c>
      <c r="N12" s="1559">
        <f>'T8'!N12/'T8'!$U12</f>
        <v>1.1713894976070482E-2</v>
      </c>
      <c r="O12" s="1559">
        <f>'T8'!O12/'T8'!$U12</f>
        <v>8.7654988604041577E-3</v>
      </c>
      <c r="P12" s="1559">
        <f>'T8'!P12/'T8'!$U12</f>
        <v>5.646632029641877E-3</v>
      </c>
      <c r="Q12" s="1559">
        <f>'T8'!Q12/'T8'!$U12</f>
        <v>2.12821082362043E-2</v>
      </c>
      <c r="R12" s="1559">
        <f>'T8'!R12/'T8'!$U12</f>
        <v>2.0480260763616438E-2</v>
      </c>
      <c r="S12" s="1559">
        <f>'T8'!S12/'T8'!$U12</f>
        <v>1.0172127204709997E-2</v>
      </c>
      <c r="T12" s="1559">
        <f>'T8'!T12/'T8'!$U12</f>
        <v>0.10358053173128551</v>
      </c>
      <c r="U12" s="1559">
        <f>'T8'!U12/'T8'!$U12</f>
        <v>1</v>
      </c>
      <c r="V12" s="1457">
        <f>'T8'!V12/'T8'!$AE12</f>
        <v>0.67900358510069558</v>
      </c>
      <c r="W12" s="1559">
        <f>'T8'!W12/'T8'!$AE12</f>
        <v>0.1243933662202278</v>
      </c>
      <c r="X12" s="1559">
        <f>'T8'!X12/'T8'!$AE12</f>
        <v>2.8792427342626749E-2</v>
      </c>
      <c r="Y12" s="1559">
        <f>'T8'!Y12/'T8'!$AE12</f>
        <v>2.0587027448926071E-2</v>
      </c>
      <c r="Z12" s="1559">
        <f>'T8'!Z12/'T8'!$AE12</f>
        <v>1.9161600518816435E-2</v>
      </c>
      <c r="AA12" s="1559">
        <f>'T8'!AA12/'T8'!$AE12</f>
        <v>7.1228566643928223E-2</v>
      </c>
      <c r="AB12" s="1559">
        <f>'T8'!AB12/'T8'!$AE12</f>
        <v>3.5040351793241199E-2</v>
      </c>
      <c r="AC12" s="1559">
        <f>'T8'!AC12/'T8'!$AE12</f>
        <v>2.1793074931537957E-2</v>
      </c>
      <c r="AD12" s="1559">
        <f>'T8'!AD12/'T8'!$AE12</f>
        <v>0.32099641489930442</v>
      </c>
      <c r="AE12" s="1559">
        <f>'T8'!AE12/'T8'!$AE12</f>
        <v>1</v>
      </c>
      <c r="AF12" s="990"/>
      <c r="AI12" s="1459">
        <f>'T8'!AN12/'T8'!$K12</f>
        <v>0.80137139994964668</v>
      </c>
      <c r="AJ12" s="1460">
        <f>'T8'!AO12/'T8'!$K12</f>
        <v>9.2871031616761038E-2</v>
      </c>
      <c r="AK12" s="1461">
        <f>'T8'!AP12/'T8'!$K12</f>
        <v>7.6673318015785641E-2</v>
      </c>
      <c r="AL12" s="1462">
        <f>'T8'!AQ12/'T8'!$K12</f>
        <v>0.19862860005035335</v>
      </c>
      <c r="AM12" s="1463">
        <f>'T8'!AR12/'T8'!$U12</f>
        <v>0.92193947792935271</v>
      </c>
      <c r="AN12" s="1464">
        <f>'T8'!AS12/'T8'!$U12</f>
        <v>3.0047607096608458E-2</v>
      </c>
      <c r="AO12" s="1465">
        <f>'T8'!AT12/'T8'!$U12</f>
        <v>3.6299019997968307E-2</v>
      </c>
      <c r="AP12" s="1466">
        <f>'T8'!AU12/'T8'!$U12</f>
        <v>7.8060522070647245E-2</v>
      </c>
      <c r="AQ12" s="1467">
        <f>'T8'!AV12/'T8'!$AE12</f>
        <v>0.80339695132092337</v>
      </c>
      <c r="AR12" s="1468">
        <f>'T8'!AW12/'T8'!$AE12</f>
        <v>9.1815594092854294E-2</v>
      </c>
      <c r="AS12" s="1469">
        <f>'T8'!AX12/'T8'!$AE12</f>
        <v>7.5995027243595595E-2</v>
      </c>
      <c r="AT12" s="1470">
        <f>'T8'!AY12/'T8'!$AE12</f>
        <v>0.19660304867907666</v>
      </c>
    </row>
    <row r="13" spans="1:46" s="644" customFormat="1" ht="12.75">
      <c r="A13" s="1455" t="s">
        <v>160</v>
      </c>
      <c r="B13" s="1458">
        <f>'T8'!B13/'T8'!$K13</f>
        <v>0.52558518611824978</v>
      </c>
      <c r="C13" s="1457">
        <f>'T8'!C13/'T8'!$K13</f>
        <v>0.24780947874608272</v>
      </c>
      <c r="D13" s="1457">
        <f>'T8'!D13/'T8'!$K13</f>
        <v>3.7293956424116308E-2</v>
      </c>
      <c r="E13" s="1457">
        <f>'T8'!E13/'T8'!$K13</f>
        <v>2.9729654324296736E-2</v>
      </c>
      <c r="F13" s="1559">
        <f>'T8'!F13/'T8'!$K13</f>
        <v>1.8768882002299609E-2</v>
      </c>
      <c r="G13" s="1559">
        <f>'T8'!G13/'T8'!$K13</f>
        <v>7.9265857879103868E-2</v>
      </c>
      <c r="H13" s="1559">
        <f>'T8'!H13/'T8'!$K13</f>
        <v>4.031472265526663E-2</v>
      </c>
      <c r="I13" s="1559">
        <f>'T8'!I13/'T8'!$K13</f>
        <v>2.1232261850584432E-2</v>
      </c>
      <c r="J13" s="1559">
        <f>'T8'!J13/'T8'!$K13</f>
        <v>0.47441481388175027</v>
      </c>
      <c r="K13" s="1559">
        <f>'T8'!K13/'T8'!$K13</f>
        <v>1</v>
      </c>
      <c r="L13" s="1559">
        <f>'T8'!L13/'T8'!$U13</f>
        <v>0.82982673346985159</v>
      </c>
      <c r="M13" s="1559">
        <f>'T8'!M13/'T8'!$U13</f>
        <v>5.8628554309982414E-2</v>
      </c>
      <c r="N13" s="1559">
        <f>'T8'!N13/'T8'!$U13</f>
        <v>1.8011092927108934E-2</v>
      </c>
      <c r="O13" s="1559">
        <f>'T8'!O13/'T8'!$U13</f>
        <v>1.5840569285635583E-2</v>
      </c>
      <c r="P13" s="1559">
        <f>'T8'!P13/'T8'!$U13</f>
        <v>6.4908342492117936E-3</v>
      </c>
      <c r="Q13" s="1559">
        <f>'T8'!Q13/'T8'!$U13</f>
        <v>2.7685655655009894E-2</v>
      </c>
      <c r="R13" s="1559">
        <f>'T8'!R13/'T8'!$U13</f>
        <v>2.7070581755525555E-2</v>
      </c>
      <c r="S13" s="1559">
        <f>'T8'!S13/'T8'!$U13</f>
        <v>1.6445978347674129E-2</v>
      </c>
      <c r="T13" s="1559">
        <f>'T8'!T13/'T8'!$U13</f>
        <v>0.1701732665301483</v>
      </c>
      <c r="U13" s="1559">
        <f>'T8'!U13/'T8'!$U13</f>
        <v>1</v>
      </c>
      <c r="V13" s="1457">
        <f>'T8'!V13/'T8'!$AE13</f>
        <v>0.52992911347815308</v>
      </c>
      <c r="W13" s="1559">
        <f>'T8'!W13/'T8'!$AE13</f>
        <v>0.24510837430856133</v>
      </c>
      <c r="X13" s="1559">
        <f>'T8'!X13/'T8'!$AE13</f>
        <v>3.7018637819372528E-2</v>
      </c>
      <c r="Y13" s="1559">
        <f>'T8'!Y13/'T8'!$AE13</f>
        <v>2.9531347495302934E-2</v>
      </c>
      <c r="Z13" s="1559">
        <f>'T8'!Z13/'T8'!$AE13</f>
        <v>1.8593577386526009E-2</v>
      </c>
      <c r="AA13" s="1559">
        <f>'T8'!AA13/'T8'!$AE13</f>
        <v>7.8529401423300851E-2</v>
      </c>
      <c r="AB13" s="1559">
        <f>'T8'!AB13/'T8'!$AE13</f>
        <v>4.0125624267772851E-2</v>
      </c>
      <c r="AC13" s="1559">
        <f>'T8'!AC13/'T8'!$AE13</f>
        <v>2.1163923821010455E-2</v>
      </c>
      <c r="AD13" s="1559">
        <f>'T8'!AD13/'T8'!$AE13</f>
        <v>0.47007088652184698</v>
      </c>
      <c r="AE13" s="1559">
        <f>'T8'!AE13/'T8'!$AE13</f>
        <v>1</v>
      </c>
      <c r="AF13" s="990"/>
      <c r="AI13" s="1459">
        <f>'T8'!AN13/'T8'!$K13</f>
        <v>0.77339466486433239</v>
      </c>
      <c r="AJ13" s="1460">
        <f>'T8'!AO13/'T8'!$K13</f>
        <v>0.10899551220340059</v>
      </c>
      <c r="AK13" s="1461">
        <f>'T8'!AP13/'T8'!$K13</f>
        <v>8.0315866508150674E-2</v>
      </c>
      <c r="AL13" s="1462">
        <f>'T8'!AQ13/'T8'!$K13</f>
        <v>0.22660533513566755</v>
      </c>
      <c r="AM13" s="1463">
        <f>'T8'!AR13/'T8'!$U13</f>
        <v>0.88845528777983407</v>
      </c>
      <c r="AN13" s="1464">
        <f>'T8'!AS13/'T8'!$U13</f>
        <v>4.3526224940645473E-2</v>
      </c>
      <c r="AO13" s="1465">
        <f>'T8'!AT13/'T8'!$U13</f>
        <v>5.0007394352411486E-2</v>
      </c>
      <c r="AP13" s="1466">
        <f>'T8'!AU13/'T8'!$U13</f>
        <v>0.1115447122201659</v>
      </c>
      <c r="AQ13" s="1467">
        <f>'T8'!AV13/'T8'!$AE13</f>
        <v>0.77503748778671444</v>
      </c>
      <c r="AR13" s="1468">
        <f>'T8'!AW13/'T8'!$AE13</f>
        <v>0.10806074891860377</v>
      </c>
      <c r="AS13" s="1469">
        <f>'T8'!AX13/'T8'!$AE13</f>
        <v>7.9883125475309319E-2</v>
      </c>
      <c r="AT13" s="1470">
        <f>'T8'!AY13/'T8'!$AE13</f>
        <v>0.22496251221328564</v>
      </c>
    </row>
    <row r="14" spans="1:46" s="644" customFormat="1" ht="12.75">
      <c r="A14" s="1455" t="s">
        <v>120</v>
      </c>
      <c r="B14" s="1458">
        <f>'T8'!B14/'T8'!$K14</f>
        <v>0.99811068717823526</v>
      </c>
      <c r="C14" s="1457">
        <f>'T8'!C14/'T8'!$K14</f>
        <v>7.8126316235944233E-4</v>
      </c>
      <c r="D14" s="1457">
        <f>'T8'!D14/'T8'!$K14</f>
        <v>2.4805365201899032E-4</v>
      </c>
      <c r="E14" s="1457">
        <f>'T8'!E14/'T8'!$K14</f>
        <v>1.0616395730702104E-4</v>
      </c>
      <c r="F14" s="1559">
        <f>'T8'!F14/'T8'!$K14</f>
        <v>1.1898878531899937E-4</v>
      </c>
      <c r="G14" s="1559">
        <f>'T8'!G14/'T8'!$K14</f>
        <v>2.5208652133386301E-4</v>
      </c>
      <c r="H14" s="1559">
        <f>'T8'!H14/'T8'!$K14</f>
        <v>2.6601490103275846E-4</v>
      </c>
      <c r="I14" s="1559">
        <f>'T8'!I14/'T8'!$K14</f>
        <v>1.1674184239366935E-4</v>
      </c>
      <c r="J14" s="1559">
        <f>'T8'!J14/'T8'!$K14</f>
        <v>1.8893128217647443E-3</v>
      </c>
      <c r="K14" s="1559">
        <f>'T8'!K14/'T8'!$K14</f>
        <v>1</v>
      </c>
      <c r="L14" s="1559">
        <f>'T8'!L14/'T8'!$U14</f>
        <v>0.99950486206251599</v>
      </c>
      <c r="M14" s="1559">
        <f>'T8'!M14/'T8'!$U14</f>
        <v>1.1760974111178234E-4</v>
      </c>
      <c r="N14" s="1559">
        <f>'T8'!N14/'T8'!$U14</f>
        <v>7.9150508692873116E-5</v>
      </c>
      <c r="O14" s="1559">
        <f>'T8'!O14/'T8'!$U14</f>
        <v>8.7185848726190998E-6</v>
      </c>
      <c r="P14" s="1559">
        <f>'T8'!P14/'T8'!$U14</f>
        <v>2.3083431078523069E-5</v>
      </c>
      <c r="Q14" s="1559">
        <f>'T8'!Q14/'T8'!$U14</f>
        <v>5.6279388760693364E-5</v>
      </c>
      <c r="R14" s="1559">
        <f>'T8'!R14/'T8'!$U14</f>
        <v>1.4008086009396645E-4</v>
      </c>
      <c r="S14" s="1559">
        <f>'T8'!S14/'T8'!$U14</f>
        <v>7.0215422873564742E-5</v>
      </c>
      <c r="T14" s="1559">
        <f>'T8'!T14/'T8'!$U14</f>
        <v>4.9513793748402226E-4</v>
      </c>
      <c r="U14" s="1559">
        <f>'T8'!U14/'T8'!$U14</f>
        <v>1</v>
      </c>
      <c r="V14" s="1457">
        <f>'T8'!V14/'T8'!$AE14</f>
        <v>0.99814181568363791</v>
      </c>
      <c r="W14" s="1559">
        <f>'T8'!W14/'T8'!$AE14</f>
        <v>7.6644540933453798E-4</v>
      </c>
      <c r="X14" s="1559">
        <f>'T8'!X14/'T8'!$AE14</f>
        <v>2.4428245913004043E-4</v>
      </c>
      <c r="Y14" s="1559">
        <f>'T8'!Y14/'T8'!$AE14</f>
        <v>1.0398824116373915E-4</v>
      </c>
      <c r="Z14" s="1559">
        <f>'T8'!Z14/'T8'!$AE14</f>
        <v>1.1684745400448632E-4</v>
      </c>
      <c r="AA14" s="1559">
        <f>'T8'!AA14/'T8'!$AE14</f>
        <v>2.4771462835766273E-4</v>
      </c>
      <c r="AB14" s="1559">
        <f>'T8'!AB14/'T8'!$AE14</f>
        <v>2.6320310280146021E-4</v>
      </c>
      <c r="AC14" s="1559">
        <f>'T8'!AC14/'T8'!$AE14</f>
        <v>1.1570302157016494E-4</v>
      </c>
      <c r="AD14" s="1559">
        <f>'T8'!AD14/'T8'!$AE14</f>
        <v>1.8581843163620914E-3</v>
      </c>
      <c r="AE14" s="1559">
        <f>'T8'!AE14/'T8'!$AE14</f>
        <v>1</v>
      </c>
      <c r="AF14" s="990"/>
      <c r="AI14" s="1459">
        <f>'T8'!AN14/'T8'!$K14</f>
        <v>0.99889195034059464</v>
      </c>
      <c r="AJ14" s="1460">
        <f>'T8'!AO14/'T8'!$K14</f>
        <v>3.5825047864088404E-4</v>
      </c>
      <c r="AK14" s="1461">
        <f>'T8'!AP14/'T8'!$K14</f>
        <v>5.0174552874542716E-4</v>
      </c>
      <c r="AL14" s="1462">
        <f>'T8'!AQ14/'T8'!$K14</f>
        <v>1.1080496594053015E-3</v>
      </c>
      <c r="AM14" s="1463">
        <f>'T8'!AR14/'T8'!$U14</f>
        <v>0.99962247180362773</v>
      </c>
      <c r="AN14" s="1464">
        <f>'T8'!AS14/'T8'!$U14</f>
        <v>6.4997973633312457E-5</v>
      </c>
      <c r="AO14" s="1465">
        <f>'T8'!AT14/'T8'!$U14</f>
        <v>2.3337971404605428E-4</v>
      </c>
      <c r="AP14" s="1466">
        <f>'T8'!AU14/'T8'!$U14</f>
        <v>3.7752819637223983E-4</v>
      </c>
      <c r="AQ14" s="1467">
        <f>'T8'!AV14/'T8'!$AE14</f>
        <v>0.99890826109297237</v>
      </c>
      <c r="AR14" s="1468">
        <f>'T8'!AW14/'T8'!$AE14</f>
        <v>3.5170286952140189E-4</v>
      </c>
      <c r="AS14" s="1469">
        <f>'T8'!AX14/'T8'!$AE14</f>
        <v>4.9575357837611147E-4</v>
      </c>
      <c r="AT14" s="1470">
        <f>'T8'!AY14/'T8'!$AE14</f>
        <v>1.0917389070275538E-3</v>
      </c>
    </row>
    <row r="15" spans="1:46" s="644" customFormat="1" ht="12.75">
      <c r="A15" s="1455" t="s">
        <v>122</v>
      </c>
      <c r="B15" s="1458">
        <f>'T8'!B15/'T8'!$K15</f>
        <v>0.68404316506647767</v>
      </c>
      <c r="C15" s="1457">
        <f>'T8'!C15/'T8'!$K15</f>
        <v>0.10400428122286577</v>
      </c>
      <c r="D15" s="1457">
        <f>'T8'!D15/'T8'!$K15</f>
        <v>2.416209750336757E-2</v>
      </c>
      <c r="E15" s="1457">
        <f>'T8'!E15/'T8'!$K15</f>
        <v>1.9495474355355549E-2</v>
      </c>
      <c r="F15" s="1559">
        <f>'T8'!F15/'T8'!$K15</f>
        <v>1.7576449357138268E-2</v>
      </c>
      <c r="G15" s="1559">
        <f>'T8'!G15/'T8'!$K15</f>
        <v>0.10108592734168133</v>
      </c>
      <c r="H15" s="1559">
        <f>'T8'!H15/'T8'!$K15</f>
        <v>3.5028247846814069E-2</v>
      </c>
      <c r="I15" s="1559">
        <f>'T8'!I15/'T8'!$K15</f>
        <v>1.4604357306299848E-2</v>
      </c>
      <c r="J15" s="1559">
        <f>'T8'!J15/'T8'!$K15</f>
        <v>0.31595683493352239</v>
      </c>
      <c r="K15" s="1559">
        <f>'T8'!K15/'T8'!$K15</f>
        <v>1</v>
      </c>
      <c r="L15" s="1559">
        <f>'T8'!L15/'T8'!$U15</f>
        <v>0.89048781979589531</v>
      </c>
      <c r="M15" s="1559">
        <f>'T8'!M15/'T8'!$U15</f>
        <v>2.3267912525975896E-2</v>
      </c>
      <c r="N15" s="1559">
        <f>'T8'!N15/'T8'!$U15</f>
        <v>1.046662904861588E-2</v>
      </c>
      <c r="O15" s="1559">
        <f>'T8'!O15/'T8'!$U15</f>
        <v>9.7935496180782504E-3</v>
      </c>
      <c r="P15" s="1559">
        <f>'T8'!P15/'T8'!$U15</f>
        <v>5.1818634637841501E-3</v>
      </c>
      <c r="Q15" s="1559">
        <f>'T8'!Q15/'T8'!$U15</f>
        <v>3.1901803352886837E-2</v>
      </c>
      <c r="R15" s="1559">
        <f>'T8'!R15/'T8'!$U15</f>
        <v>2.2600072145533955E-2</v>
      </c>
      <c r="S15" s="1559">
        <f>'T8'!S15/'T8'!$U15</f>
        <v>6.3003500492298213E-3</v>
      </c>
      <c r="T15" s="1559">
        <f>'T8'!T15/'T8'!$U15</f>
        <v>0.10951218020410479</v>
      </c>
      <c r="U15" s="1559">
        <f>'T8'!U15/'T8'!$U15</f>
        <v>1</v>
      </c>
      <c r="V15" s="1457">
        <f>'T8'!V15/'T8'!$AE15</f>
        <v>0.68727619803330919</v>
      </c>
      <c r="W15" s="1559">
        <f>'T8'!W15/'T8'!$AE15</f>
        <v>0.10273990679785854</v>
      </c>
      <c r="X15" s="1559">
        <f>'T8'!X15/'T8'!$AE15</f>
        <v>2.3947619191645477E-2</v>
      </c>
      <c r="Y15" s="1559">
        <f>'T8'!Y15/'T8'!$AE15</f>
        <v>1.9343537059820101E-2</v>
      </c>
      <c r="Z15" s="1559">
        <f>'T8'!Z15/'T8'!$AE15</f>
        <v>1.7382343557421812E-2</v>
      </c>
      <c r="AA15" s="1559">
        <f>'T8'!AA15/'T8'!$AE15</f>
        <v>0.10000246720593546</v>
      </c>
      <c r="AB15" s="1559">
        <f>'T8'!AB15/'T8'!$AE15</f>
        <v>3.4833616012860898E-2</v>
      </c>
      <c r="AC15" s="1559">
        <f>'T8'!AC15/'T8'!$AE15</f>
        <v>1.4474312141148419E-2</v>
      </c>
      <c r="AD15" s="1559">
        <f>'T8'!AD15/'T8'!$AE15</f>
        <v>0.3127238019666907</v>
      </c>
      <c r="AE15" s="1559">
        <f>'T8'!AE15/'T8'!$AE15</f>
        <v>1</v>
      </c>
      <c r="AF15" s="990"/>
      <c r="AI15" s="1459">
        <f>'T8'!AN15/'T8'!$K15</f>
        <v>0.78804744628934342</v>
      </c>
      <c r="AJ15" s="1460">
        <f>'T8'!AO15/'T8'!$K15</f>
        <v>0.12058140169703688</v>
      </c>
      <c r="AK15" s="1461">
        <f>'T8'!AP15/'T8'!$K15</f>
        <v>6.7209054510252178E-2</v>
      </c>
      <c r="AL15" s="1462">
        <f>'T8'!AQ15/'T8'!$K15</f>
        <v>0.2119525537106566</v>
      </c>
      <c r="AM15" s="1463">
        <f>'T8'!AR15/'T8'!$U15</f>
        <v>0.91375573232187124</v>
      </c>
      <c r="AN15" s="1464">
        <f>'T8'!AS15/'T8'!$U15</f>
        <v>4.1695352970965084E-2</v>
      </c>
      <c r="AO15" s="1465">
        <f>'T8'!AT15/'T8'!$U15</f>
        <v>3.4082285658547928E-2</v>
      </c>
      <c r="AP15" s="1466">
        <f>'T8'!AU15/'T8'!$U15</f>
        <v>8.6244267678128872E-2</v>
      </c>
      <c r="AQ15" s="1467">
        <f>'T8'!AV15/'T8'!$AE15</f>
        <v>0.7900161048311678</v>
      </c>
      <c r="AR15" s="1468">
        <f>'T8'!AW15/'T8'!$AE15</f>
        <v>0.11934600426575556</v>
      </c>
      <c r="AS15" s="1469">
        <f>'T8'!AX15/'T8'!$AE15</f>
        <v>6.6690271711431132E-2</v>
      </c>
      <c r="AT15" s="1470">
        <f>'T8'!AY15/'T8'!$AE15</f>
        <v>0.20998389516883217</v>
      </c>
    </row>
    <row r="16" spans="1:46" s="644" customFormat="1" ht="12.75">
      <c r="A16" s="1455" t="s">
        <v>173</v>
      </c>
      <c r="B16" s="1458">
        <f>'T8'!B16/'T8'!$K16</f>
        <v>0.71812148512548379</v>
      </c>
      <c r="C16" s="1457">
        <f>'T8'!C16/'T8'!$K16</f>
        <v>0.24673964912866014</v>
      </c>
      <c r="D16" s="1457">
        <f>'T8'!D16/'T8'!$K16</f>
        <v>1.2706722841616527E-2</v>
      </c>
      <c r="E16" s="1457">
        <f>'T8'!E16/'T8'!$K16</f>
        <v>4.4220089770434868E-3</v>
      </c>
      <c r="F16" s="1559">
        <f>'T8'!F16/'T8'!$K16</f>
        <v>3.5524722109225903E-4</v>
      </c>
      <c r="G16" s="1559">
        <f>'T8'!G16/'T8'!$K16</f>
        <v>1.4592726812483969E-2</v>
      </c>
      <c r="H16" s="1559">
        <f>'T8'!H16/'T8'!$K16</f>
        <v>2.7345097538030196E-3</v>
      </c>
      <c r="I16" s="1559">
        <f>'T8'!I16/'T8'!$K16</f>
        <v>3.2765013981682361E-4</v>
      </c>
      <c r="J16" s="1559">
        <f>'T8'!J16/'T8'!$K16</f>
        <v>0.28187851487451621</v>
      </c>
      <c r="K16" s="1559">
        <f>'T8'!K16/'T8'!$K16</f>
        <v>1</v>
      </c>
      <c r="L16" s="1559">
        <f>'T8'!L16/'T8'!$U16</f>
        <v>0.80019973557842738</v>
      </c>
      <c r="M16" s="1559">
        <f>'T8'!M16/'T8'!$U16</f>
        <v>0.18152274160103482</v>
      </c>
      <c r="N16" s="1559">
        <f>'T8'!N16/'T8'!$U16</f>
        <v>1.0257110967552743E-2</v>
      </c>
      <c r="O16" s="1559">
        <f>'T8'!O16/'T8'!$U16</f>
        <v>0</v>
      </c>
      <c r="P16" s="1559">
        <f>'T8'!P16/'T8'!$U16</f>
        <v>1.9709435774568302E-4</v>
      </c>
      <c r="Q16" s="1559">
        <f>'T8'!Q16/'T8'!$U16</f>
        <v>4.7064677318180738E-3</v>
      </c>
      <c r="R16" s="1559">
        <f>'T8'!R16/'T8'!$U16</f>
        <v>3.0031391106312838E-3</v>
      </c>
      <c r="S16" s="1559">
        <f>'T8'!S16/'T8'!$U16</f>
        <v>1.1371065279009618E-4</v>
      </c>
      <c r="T16" s="1559">
        <f>'T8'!T16/'T8'!$U16</f>
        <v>0.19980026442157273</v>
      </c>
      <c r="U16" s="1559">
        <f>'T8'!U16/'T8'!$U16</f>
        <v>1</v>
      </c>
      <c r="V16" s="1457">
        <f>'T8'!V16/'T8'!$AE16</f>
        <v>0.71865981718840655</v>
      </c>
      <c r="W16" s="1559">
        <f>'T8'!W16/'T8'!$AE16</f>
        <v>0.24631190667346589</v>
      </c>
      <c r="X16" s="1559">
        <f>'T8'!X16/'T8'!$AE16</f>
        <v>1.2690656409812149E-2</v>
      </c>
      <c r="Y16" s="1559">
        <f>'T8'!Y16/'T8'!$AE16</f>
        <v>4.3930060535925346E-3</v>
      </c>
      <c r="Z16" s="1559">
        <f>'T8'!Z16/'T8'!$AE16</f>
        <v>3.5420993342210683E-4</v>
      </c>
      <c r="AA16" s="1559">
        <f>'T8'!AA16/'T8'!$AE16</f>
        <v>1.4527885149605995E-2</v>
      </c>
      <c r="AB16" s="1559">
        <f>'T8'!AB16/'T8'!$AE16</f>
        <v>2.7362716309754123E-3</v>
      </c>
      <c r="AC16" s="1559">
        <f>'T8'!AC16/'T8'!$AE16</f>
        <v>3.2624696071936266E-4</v>
      </c>
      <c r="AD16" s="1559">
        <f>'T8'!AD16/'T8'!$AE16</f>
        <v>0.28134018281159345</v>
      </c>
      <c r="AE16" s="1559">
        <f>'T8'!AE16/'T8'!$AE16</f>
        <v>1</v>
      </c>
      <c r="AF16" s="990"/>
      <c r="AI16" s="1459">
        <f>'T8'!AN16/'T8'!$K16</f>
        <v>0.96486113425414377</v>
      </c>
      <c r="AJ16" s="1460">
        <f>'T8'!AO16/'T8'!$K16</f>
        <v>1.9014735789527455E-2</v>
      </c>
      <c r="AK16" s="1461">
        <f>'T8'!AP16/'T8'!$K16</f>
        <v>3.4174071147121026E-3</v>
      </c>
      <c r="AL16" s="1462">
        <f>'T8'!AQ16/'T8'!$K16</f>
        <v>3.5138865745856084E-2</v>
      </c>
      <c r="AM16" s="1463">
        <f>'T8'!AR16/'T8'!$U16</f>
        <v>0.98172247717946215</v>
      </c>
      <c r="AN16" s="1464">
        <f>'T8'!AS16/'T8'!$U16</f>
        <v>4.7064677318180738E-3</v>
      </c>
      <c r="AO16" s="1465">
        <f>'T8'!AT16/'T8'!$U16</f>
        <v>3.313944121167063E-3</v>
      </c>
      <c r="AP16" s="1466">
        <f>'T8'!AU16/'T8'!$U16</f>
        <v>1.8277522820537882E-2</v>
      </c>
      <c r="AQ16" s="1467">
        <f>'T8'!AV16/'T8'!$AE16</f>
        <v>0.96497172386187235</v>
      </c>
      <c r="AR16" s="1468">
        <f>'T8'!AW16/'T8'!$AE16</f>
        <v>1.892089120319853E-2</v>
      </c>
      <c r="AS16" s="1469">
        <f>'T8'!AX16/'T8'!$AE16</f>
        <v>3.4167285251168814E-3</v>
      </c>
      <c r="AT16" s="1470">
        <f>'T8'!AY16/'T8'!$AE16</f>
        <v>3.5028276138127562E-2</v>
      </c>
    </row>
    <row r="17" spans="1:46" s="644" customFormat="1" ht="12.75">
      <c r="A17" s="1520" t="s">
        <v>123</v>
      </c>
      <c r="B17" s="1521">
        <f>'T8'!B17/'T8'!$K17</f>
        <v>0.57350306574430965</v>
      </c>
      <c r="C17" s="1522">
        <f>'T8'!C17/'T8'!$K17</f>
        <v>0.22923787932865039</v>
      </c>
      <c r="D17" s="1522">
        <f>'T8'!D17/'T8'!$K17</f>
        <v>4.1976878684866603E-2</v>
      </c>
      <c r="E17" s="1522">
        <f>'T8'!E17/'T8'!$K17</f>
        <v>2.5878637501827728E-2</v>
      </c>
      <c r="F17" s="1563">
        <f>'T8'!F17/'T8'!$K17</f>
        <v>1.9163292240824248E-2</v>
      </c>
      <c r="G17" s="1563">
        <f>'T8'!G17/'T8'!$K17</f>
        <v>4.5658883451144064E-2</v>
      </c>
      <c r="H17" s="1563">
        <f>'T8'!H17/'T8'!$K17</f>
        <v>4.2688683971036506E-2</v>
      </c>
      <c r="I17" s="1563">
        <f>'T8'!I17/'T8'!$K17</f>
        <v>2.1892679077340924E-2</v>
      </c>
      <c r="J17" s="1563">
        <f>'T8'!J17/'T8'!$K17</f>
        <v>0.42649693425569046</v>
      </c>
      <c r="K17" s="1563">
        <f>'T8'!K17/'T8'!$K17</f>
        <v>1</v>
      </c>
      <c r="L17" s="1563">
        <f>'T8'!L17/'T8'!$U17</f>
        <v>0.87060429322709165</v>
      </c>
      <c r="M17" s="1563">
        <f>'T8'!M17/'T8'!$U17</f>
        <v>4.0276205073069227E-2</v>
      </c>
      <c r="N17" s="1563">
        <f>'T8'!N17/'T8'!$U17</f>
        <v>1.6657024450211957E-2</v>
      </c>
      <c r="O17" s="1563">
        <f>'T8'!O17/'T8'!$U17</f>
        <v>1.2198159687230637E-2</v>
      </c>
      <c r="P17" s="1563">
        <f>'T8'!P17/'T8'!$U17</f>
        <v>6.7751961271592318E-3</v>
      </c>
      <c r="Q17" s="1563">
        <f>'T8'!Q17/'T8'!$U17</f>
        <v>1.3714111193554883E-2</v>
      </c>
      <c r="R17" s="1563">
        <f>'T8'!R17/'T8'!$U17</f>
        <v>2.6917399797469384E-2</v>
      </c>
      <c r="S17" s="1563">
        <f>'T8'!S17/'T8'!$U17</f>
        <v>1.2857610444212986E-2</v>
      </c>
      <c r="T17" s="1563">
        <f>'T8'!T17/'T8'!$U17</f>
        <v>0.12939570677290829</v>
      </c>
      <c r="U17" s="1563">
        <f>'T8'!U17/'T8'!$U17</f>
        <v>1</v>
      </c>
      <c r="V17" s="1522">
        <f>'T8'!V17/'T8'!$AE17</f>
        <v>0.57803415352336851</v>
      </c>
      <c r="W17" s="1563">
        <f>'T8'!W17/'T8'!$AE17</f>
        <v>0.22635602676888733</v>
      </c>
      <c r="X17" s="1563">
        <f>'T8'!X17/'T8'!$AE17</f>
        <v>4.1590725847120917E-2</v>
      </c>
      <c r="Y17" s="1563">
        <f>'T8'!Y17/'T8'!$AE17</f>
        <v>2.5669996674717706E-2</v>
      </c>
      <c r="Z17" s="1563">
        <f>'T8'!Z17/'T8'!$AE17</f>
        <v>1.897436151380566E-2</v>
      </c>
      <c r="AA17" s="1563">
        <f>'T8'!AA17/'T8'!$AE17</f>
        <v>4.5171694056446679E-2</v>
      </c>
      <c r="AB17" s="1563">
        <f>'T8'!AB17/'T8'!$AE17</f>
        <v>4.2448156277548395E-2</v>
      </c>
      <c r="AC17" s="1563">
        <f>'T8'!AC17/'T8'!$AE17</f>
        <v>2.1754885338104695E-2</v>
      </c>
      <c r="AD17" s="1563">
        <f>'T8'!AD17/'T8'!$AE17</f>
        <v>0.42196584647663143</v>
      </c>
      <c r="AE17" s="1563">
        <f>'T8'!AE17/'T8'!$AE17</f>
        <v>1</v>
      </c>
      <c r="AF17" s="990"/>
      <c r="AI17" s="1523">
        <f>'T8'!AN17/'T8'!$K17</f>
        <v>0.80274094507296001</v>
      </c>
      <c r="AJ17" s="1524">
        <f>'T8'!AO17/'T8'!$K17</f>
        <v>7.1537520952971792E-2</v>
      </c>
      <c r="AK17" s="1525">
        <f>'T8'!AP17/'T8'!$K17</f>
        <v>8.3744655289201678E-2</v>
      </c>
      <c r="AL17" s="1526">
        <f>'T8'!AQ17/'T8'!$K17</f>
        <v>0.19725905492704007</v>
      </c>
      <c r="AM17" s="1527">
        <f>'T8'!AR17/'T8'!$U17</f>
        <v>0.91088049830016093</v>
      </c>
      <c r="AN17" s="1528">
        <f>'T8'!AS17/'T8'!$U17</f>
        <v>2.5912270880785522E-2</v>
      </c>
      <c r="AO17" s="1529">
        <f>'T8'!AT17/'T8'!$U17</f>
        <v>4.6550206368841607E-2</v>
      </c>
      <c r="AP17" s="1530">
        <f>'T8'!AU17/'T8'!$U17</f>
        <v>8.9119501699839093E-2</v>
      </c>
      <c r="AQ17" s="1531">
        <f>'T8'!AV17/'T8'!$AE17</f>
        <v>0.80439018029225573</v>
      </c>
      <c r="AR17" s="1532">
        <f>'T8'!AW17/'T8'!$AE17</f>
        <v>7.0841690731164392E-2</v>
      </c>
      <c r="AS17" s="1533">
        <f>'T8'!AX17/'T8'!$AE17</f>
        <v>8.3177403129458746E-2</v>
      </c>
      <c r="AT17" s="1534">
        <f>'T8'!AY17/'T8'!$AE17</f>
        <v>0.19560981970774405</v>
      </c>
    </row>
    <row r="18" spans="1:46" s="625" customFormat="1" ht="12.75">
      <c r="A18" s="1535" t="s">
        <v>124</v>
      </c>
      <c r="B18" s="1536">
        <f>'T8'!B18/'T8'!$K18</f>
        <v>0.51012555885159094</v>
      </c>
      <c r="C18" s="1537">
        <f>'T8'!C18/'T8'!$K18</f>
        <v>0.26898664784485427</v>
      </c>
      <c r="D18" s="1537">
        <f>'T8'!D18/'T8'!$K18</f>
        <v>4.468532869855435E-2</v>
      </c>
      <c r="E18" s="1537">
        <f>'T8'!E18/'T8'!$K18</f>
        <v>2.9249501283169568E-2</v>
      </c>
      <c r="F18" s="1564">
        <f>'T8'!F18/'T8'!$K18</f>
        <v>1.8713575080113481E-2</v>
      </c>
      <c r="G18" s="1564">
        <f>'T8'!G18/'T8'!$K18</f>
        <v>6.6525565166715525E-2</v>
      </c>
      <c r="H18" s="1564">
        <f>'T8'!H18/'T8'!$K18</f>
        <v>4.0255876920455784E-2</v>
      </c>
      <c r="I18" s="1564">
        <f>'T8'!I18/'T8'!$K18</f>
        <v>2.145794615454618E-2</v>
      </c>
      <c r="J18" s="1564">
        <f>'T8'!J18/'T8'!$K18</f>
        <v>0.48987444114840911</v>
      </c>
      <c r="K18" s="1564">
        <f>'T8'!K18/'T8'!$K18</f>
        <v>1</v>
      </c>
      <c r="L18" s="1564">
        <f>'T8'!L18/'T8'!$U18</f>
        <v>0.8615693846576421</v>
      </c>
      <c r="M18" s="1564">
        <f>'T8'!M18/'T8'!$U18</f>
        <v>4.5550277668620902E-2</v>
      </c>
      <c r="N18" s="1564">
        <f>'T8'!N18/'T8'!$U18</f>
        <v>1.5443205119895557E-2</v>
      </c>
      <c r="O18" s="1564">
        <f>'T8'!O18/'T8'!$U18</f>
        <v>1.1817456120043458E-2</v>
      </c>
      <c r="P18" s="1564">
        <f>'T8'!P18/'T8'!$U18</f>
        <v>6.1684861368557125E-3</v>
      </c>
      <c r="Q18" s="1564">
        <f>'T8'!Q18/'T8'!$U18</f>
        <v>2.2376931451342747E-2</v>
      </c>
      <c r="R18" s="1564">
        <f>'T8'!R18/'T8'!$U18</f>
        <v>2.4541946242249337E-2</v>
      </c>
      <c r="S18" s="1564">
        <f>'T8'!S18/'T8'!$U18</f>
        <v>1.2532312603350091E-2</v>
      </c>
      <c r="T18" s="1564">
        <f>'T8'!T18/'T8'!$U18</f>
        <v>0.13843061534235782</v>
      </c>
      <c r="U18" s="1564">
        <f>'T8'!U18/'T8'!$U18</f>
        <v>1</v>
      </c>
      <c r="V18" s="1537">
        <f>'T8'!V18/'T8'!$AE18</f>
        <v>0.51365132822676496</v>
      </c>
      <c r="W18" s="1564">
        <f>'T8'!W18/'T8'!$AE18</f>
        <v>0.26674508019329402</v>
      </c>
      <c r="X18" s="1564">
        <f>'T8'!X18/'T8'!$AE18</f>
        <v>4.4391964649428635E-2</v>
      </c>
      <c r="Y18" s="1564">
        <f>'T8'!Y18/'T8'!$AE18</f>
        <v>2.9074618794220325E-2</v>
      </c>
      <c r="Z18" s="1564">
        <f>'T8'!Z18/'T8'!$AE18</f>
        <v>1.8587719716732065E-2</v>
      </c>
      <c r="AA18" s="1564">
        <f>'T8'!AA18/'T8'!$AE18</f>
        <v>6.6082655406236923E-2</v>
      </c>
      <c r="AB18" s="1564">
        <f>'T8'!AB18/'T8'!$AE18</f>
        <v>4.0098230971144358E-2</v>
      </c>
      <c r="AC18" s="1564">
        <f>'T8'!AC18/'T8'!$AE18</f>
        <v>2.1368402042178693E-2</v>
      </c>
      <c r="AD18" s="1564">
        <f>'T8'!AD18/'T8'!$AE18</f>
        <v>0.48634867177323504</v>
      </c>
      <c r="AE18" s="1564">
        <f>'T8'!AE18/'T8'!$AE18</f>
        <v>1</v>
      </c>
      <c r="AF18" s="992"/>
      <c r="AI18" s="1494">
        <f>'T8'!AN18/'T8'!$K18</f>
        <v>0.7791122066964451</v>
      </c>
      <c r="AJ18" s="1495">
        <f>'T8'!AO18/'T8'!$K18</f>
        <v>9.5775066449885107E-2</v>
      </c>
      <c r="AK18" s="1496">
        <f>'T8'!AP18/'T8'!$K18</f>
        <v>8.0427398155115432E-2</v>
      </c>
      <c r="AL18" s="1497">
        <f>'T8'!AQ18/'T8'!$K18</f>
        <v>0.22088779330355485</v>
      </c>
      <c r="AM18" s="1498">
        <f>'T8'!AR18/'T8'!$U18</f>
        <v>0.90711966232626307</v>
      </c>
      <c r="AN18" s="1499">
        <f>'T8'!AS18/'T8'!$U18</f>
        <v>3.4194387571386209E-2</v>
      </c>
      <c r="AO18" s="1500">
        <f>'T8'!AT18/'T8'!$U18</f>
        <v>4.3242744982455145E-2</v>
      </c>
      <c r="AP18" s="1501">
        <f>'T8'!AU18/'T8'!$U18</f>
        <v>9.2880337673736921E-2</v>
      </c>
      <c r="AQ18" s="1502">
        <f>'T8'!AV18/'T8'!$AE18</f>
        <v>0.78039640842005886</v>
      </c>
      <c r="AR18" s="1503">
        <f>'T8'!AW18/'T8'!$AE18</f>
        <v>9.5157274200457262E-2</v>
      </c>
      <c r="AS18" s="1504">
        <f>'T8'!AX18/'T8'!$AE18</f>
        <v>8.0054352730055109E-2</v>
      </c>
      <c r="AT18" s="1505">
        <f>'T8'!AY18/'T8'!$AE18</f>
        <v>0.21960359157994097</v>
      </c>
    </row>
    <row r="19" spans="1:46" s="625" customFormat="1" ht="12.75">
      <c r="A19" s="1538" t="s">
        <v>125</v>
      </c>
      <c r="B19" s="1539">
        <f t="shared" ref="B19:AE19" si="0">B18-B9</f>
        <v>-1.7151189184030802E-2</v>
      </c>
      <c r="C19" s="1540">
        <f t="shared" si="0"/>
        <v>1.9966575243422491E-3</v>
      </c>
      <c r="D19" s="1540">
        <f t="shared" si="0"/>
        <v>3.4438079188414267E-3</v>
      </c>
      <c r="E19" s="1540">
        <f t="shared" si="0"/>
        <v>1.6638006036822917E-3</v>
      </c>
      <c r="F19" s="1589">
        <f t="shared" si="0"/>
        <v>1.4671661305596384E-3</v>
      </c>
      <c r="G19" s="1589">
        <f t="shared" si="0"/>
        <v>3.1147159463530555E-3</v>
      </c>
      <c r="H19" s="1589">
        <f t="shared" si="0"/>
        <v>2.6729695642293411E-3</v>
      </c>
      <c r="I19" s="1589">
        <f t="shared" si="0"/>
        <v>2.7920714960227785E-3</v>
      </c>
      <c r="J19" s="1589">
        <f t="shared" si="0"/>
        <v>1.7151189184030746E-2</v>
      </c>
      <c r="K19" s="1589">
        <f t="shared" si="0"/>
        <v>0</v>
      </c>
      <c r="L19" s="1565">
        <f t="shared" si="0"/>
        <v>1.6809877424899367E-2</v>
      </c>
      <c r="M19" s="1565">
        <f t="shared" si="0"/>
        <v>-5.5312517566001029E-3</v>
      </c>
      <c r="N19" s="1565">
        <f t="shared" si="0"/>
        <v>-1.8752960425047621E-3</v>
      </c>
      <c r="O19" s="1565">
        <f t="shared" si="0"/>
        <v>-1.4350148510195448E-3</v>
      </c>
      <c r="P19" s="1565">
        <f t="shared" si="0"/>
        <v>-7.4905031377121584E-4</v>
      </c>
      <c r="Q19" s="1565">
        <f t="shared" si="0"/>
        <v>-2.7172708429574546E-3</v>
      </c>
      <c r="R19" s="1565">
        <f t="shared" si="0"/>
        <v>-2.9801724645982068E-3</v>
      </c>
      <c r="S19" s="1565">
        <f t="shared" si="0"/>
        <v>-1.5218211534480976E-3</v>
      </c>
      <c r="T19" s="1565">
        <f t="shared" si="0"/>
        <v>-1.6809877424899367E-2</v>
      </c>
      <c r="U19" s="1565">
        <f t="shared" si="0"/>
        <v>0</v>
      </c>
      <c r="V19" s="1588">
        <f t="shared" si="0"/>
        <v>-2.1707608303622727E-4</v>
      </c>
      <c r="W19" s="1565">
        <f t="shared" si="0"/>
        <v>8.4964954972843731E-5</v>
      </c>
      <c r="X19" s="1565">
        <f t="shared" si="0"/>
        <v>1.5777491915384967E-5</v>
      </c>
      <c r="Y19" s="1565">
        <f t="shared" si="0"/>
        <v>1.4980567013846841E-5</v>
      </c>
      <c r="Z19" s="1565">
        <f t="shared" si="0"/>
        <v>1.3210057069189263E-5</v>
      </c>
      <c r="AA19" s="1565">
        <f t="shared" si="0"/>
        <v>5.2777029058426184E-5</v>
      </c>
      <c r="AB19" s="1565">
        <f t="shared" si="0"/>
        <v>2.1807634011702937E-5</v>
      </c>
      <c r="AC19" s="1565">
        <f t="shared" si="0"/>
        <v>1.3558348994718861E-5</v>
      </c>
      <c r="AD19" s="1565">
        <f t="shared" si="0"/>
        <v>2.1707608303611625E-4</v>
      </c>
      <c r="AE19" s="1565">
        <f t="shared" si="0"/>
        <v>0</v>
      </c>
      <c r="AF19" s="992"/>
      <c r="AI19" s="1494">
        <f t="shared" ref="AI19:AT19" si="1">AI18-AI9</f>
        <v>-1.5154531659688497E-2</v>
      </c>
      <c r="AJ19" s="1495">
        <f t="shared" si="1"/>
        <v>4.7785165500353471E-3</v>
      </c>
      <c r="AK19" s="1496">
        <f t="shared" si="1"/>
        <v>6.9322071908117372E-3</v>
      </c>
      <c r="AL19" s="1497">
        <f t="shared" si="1"/>
        <v>1.5154531659688497E-2</v>
      </c>
      <c r="AM19" s="1498">
        <f t="shared" si="1"/>
        <v>1.1278625668299291E-2</v>
      </c>
      <c r="AN19" s="1499">
        <f t="shared" si="1"/>
        <v>-4.1522856939769995E-3</v>
      </c>
      <c r="AO19" s="1500">
        <f t="shared" si="1"/>
        <v>-5.2510439318175159E-3</v>
      </c>
      <c r="AP19" s="1501">
        <f t="shared" si="1"/>
        <v>-1.127862566829925E-2</v>
      </c>
      <c r="AQ19" s="1502">
        <f t="shared" si="1"/>
        <v>-1.3211112806343905E-4</v>
      </c>
      <c r="AR19" s="1503">
        <f t="shared" si="1"/>
        <v>6.7757596072276494E-5</v>
      </c>
      <c r="AS19" s="1504">
        <f t="shared" si="1"/>
        <v>4.8576040075617999E-5</v>
      </c>
      <c r="AT19" s="1505">
        <f t="shared" si="1"/>
        <v>1.3211112806321701E-4</v>
      </c>
    </row>
    <row r="20" spans="1:46" s="625" customFormat="1" ht="12.75">
      <c r="A20" s="1322" t="s">
        <v>126</v>
      </c>
      <c r="B20" s="1541"/>
      <c r="C20" s="1392"/>
      <c r="D20" s="1392"/>
      <c r="E20" s="1392"/>
      <c r="F20" s="1566"/>
      <c r="G20" s="1566"/>
      <c r="H20" s="1566"/>
      <c r="I20" s="1566"/>
      <c r="J20" s="1566"/>
      <c r="K20" s="1566"/>
      <c r="L20" s="1566"/>
      <c r="M20" s="1566"/>
      <c r="N20" s="1566"/>
      <c r="O20" s="1566"/>
      <c r="P20" s="1566"/>
      <c r="Q20" s="1566"/>
      <c r="R20" s="1566"/>
      <c r="S20" s="1566"/>
      <c r="T20" s="1566"/>
      <c r="U20" s="1566"/>
      <c r="V20" s="1392"/>
      <c r="W20" s="1566"/>
      <c r="X20" s="1566"/>
      <c r="Y20" s="1566"/>
      <c r="Z20" s="1566"/>
      <c r="AA20" s="1566"/>
      <c r="AB20" s="1566"/>
      <c r="AC20" s="1566"/>
      <c r="AD20" s="1566"/>
      <c r="AE20" s="1566"/>
      <c r="AF20" s="992"/>
      <c r="AI20" s="1542"/>
      <c r="AJ20" s="1278"/>
      <c r="AK20" s="1543"/>
      <c r="AL20" s="1544"/>
      <c r="AM20" s="1545"/>
      <c r="AN20" s="1546"/>
      <c r="AO20" s="1547"/>
      <c r="AP20" s="1548"/>
      <c r="AQ20" s="1549"/>
      <c r="AR20" s="1550"/>
      <c r="AS20" s="1551"/>
      <c r="AT20" s="1552"/>
    </row>
    <row r="21" spans="1:46" s="625" customFormat="1" ht="12.75">
      <c r="A21" s="1491" t="s">
        <v>114</v>
      </c>
      <c r="B21" s="1541"/>
      <c r="C21" s="1392"/>
      <c r="D21" s="1392"/>
      <c r="E21" s="1392"/>
      <c r="F21" s="1566"/>
      <c r="G21" s="1566"/>
      <c r="H21" s="1566"/>
      <c r="I21" s="1566"/>
      <c r="J21" s="1566"/>
      <c r="K21" s="1566"/>
      <c r="L21" s="1566"/>
      <c r="M21" s="1566"/>
      <c r="N21" s="1566"/>
      <c r="O21" s="1566"/>
      <c r="P21" s="1566"/>
      <c r="Q21" s="1566"/>
      <c r="R21" s="1566"/>
      <c r="S21" s="1566"/>
      <c r="T21" s="1566"/>
      <c r="U21" s="1566"/>
      <c r="V21" s="1392"/>
      <c r="W21" s="1566"/>
      <c r="X21" s="1566"/>
      <c r="Y21" s="1566"/>
      <c r="Z21" s="1566"/>
      <c r="AA21" s="1566"/>
      <c r="AB21" s="1566"/>
      <c r="AC21" s="1566"/>
      <c r="AD21" s="1566"/>
      <c r="AE21" s="1566"/>
      <c r="AF21" s="992"/>
      <c r="AI21" s="1542"/>
      <c r="AJ21" s="1278"/>
      <c r="AK21" s="1543"/>
      <c r="AL21" s="1544"/>
      <c r="AM21" s="1545"/>
      <c r="AN21" s="1546"/>
      <c r="AO21" s="1547"/>
      <c r="AP21" s="1548"/>
      <c r="AQ21" s="1549"/>
      <c r="AR21" s="1550"/>
      <c r="AS21" s="1551"/>
      <c r="AT21" s="1552"/>
    </row>
    <row r="22" spans="1:46" s="644" customFormat="1" ht="12.75">
      <c r="A22" s="1455" t="s">
        <v>115</v>
      </c>
      <c r="B22" s="1456">
        <f>'T8'!B22/'T8'!$K22</f>
        <v>0.41023766762176334</v>
      </c>
      <c r="C22" s="1457">
        <f>'T8'!C22/'T8'!$K22</f>
        <v>0.31718605425043733</v>
      </c>
      <c r="D22" s="1457">
        <f>'T8'!D22/'T8'!$K22</f>
        <v>4.6359962381936543E-2</v>
      </c>
      <c r="E22" s="1457">
        <f>'T8'!E22/'T8'!$K22</f>
        <v>4.0015199145683321E-2</v>
      </c>
      <c r="F22" s="1559">
        <f>'T8'!F22/'T8'!$K22</f>
        <v>2.3401723261810441E-2</v>
      </c>
      <c r="G22" s="1559">
        <f>'T8'!G22/'T8'!$K22</f>
        <v>9.3093041034283758E-2</v>
      </c>
      <c r="H22" s="1559">
        <f>'T8'!H22/'T8'!$K22</f>
        <v>4.52335040463284E-2</v>
      </c>
      <c r="I22" s="1559">
        <f>'T8'!I22/'T8'!$K22</f>
        <v>2.4472848257756821E-2</v>
      </c>
      <c r="J22" s="1559">
        <f>'T8'!J22/'T8'!$K22</f>
        <v>0.58976233237823672</v>
      </c>
      <c r="K22" s="1559">
        <f>'T8'!K22/'T8'!$K22</f>
        <v>1</v>
      </c>
      <c r="L22" s="1559">
        <f>'T8'!L22/'T8'!$U22</f>
        <v>0.89610799474761849</v>
      </c>
      <c r="M22" s="1559">
        <f>'T8'!M22/'T8'!$U22</f>
        <v>7.1018121801292203E-2</v>
      </c>
      <c r="N22" s="1559">
        <f>'T8'!N22/'T8'!$U22</f>
        <v>6.3283744667909404E-3</v>
      </c>
      <c r="O22" s="1559">
        <f>'T8'!O22/'T8'!$U22</f>
        <v>3.8586031897770408E-3</v>
      </c>
      <c r="P22" s="1559">
        <f>'T8'!P22/'T8'!$U22</f>
        <v>5.3017150129422491E-3</v>
      </c>
      <c r="Q22" s="1559">
        <f>'T8'!Q22/'T8'!$U22</f>
        <v>6.8065010095210224E-3</v>
      </c>
      <c r="R22" s="1559">
        <f>'T8'!R22/'T8'!$U22</f>
        <v>7.128131807683547E-3</v>
      </c>
      <c r="S22" s="1559">
        <f>'T8'!S22/'T8'!$U22</f>
        <v>3.4505579643745112E-3</v>
      </c>
      <c r="T22" s="1559">
        <f>'T8'!T22/'T8'!$U22</f>
        <v>0.10389200525238151</v>
      </c>
      <c r="U22" s="1559">
        <f>'T8'!U22/'T8'!$U22</f>
        <v>1</v>
      </c>
      <c r="V22" s="1457">
        <f>'T8'!V22/'T8'!$AE22</f>
        <v>0.45397871834317127</v>
      </c>
      <c r="W22" s="1559">
        <f>'T8'!W22/'T8'!$AE22</f>
        <v>0.29502449504813388</v>
      </c>
      <c r="X22" s="1559">
        <f>'T8'!X22/'T8'!$AE22</f>
        <v>4.2756071344150826E-2</v>
      </c>
      <c r="Y22" s="1559">
        <f>'T8'!Y22/'T8'!$AE22</f>
        <v>3.6760158841048531E-2</v>
      </c>
      <c r="Z22" s="1559">
        <f>'T8'!Z22/'T8'!$AE22</f>
        <v>2.1772248616682404E-2</v>
      </c>
      <c r="AA22" s="1559">
        <f>'T8'!AA22/'T8'!$AE22</f>
        <v>8.5324993238229951E-2</v>
      </c>
      <c r="AB22" s="1559">
        <f>'T8'!AB22/'T8'!$AE22</f>
        <v>4.1803022852491364E-2</v>
      </c>
      <c r="AC22" s="1559">
        <f>'T8'!AC22/'T8'!$AE22</f>
        <v>2.2580291716091726E-2</v>
      </c>
      <c r="AD22" s="1559">
        <f>'T8'!AD22/'T8'!$AE22</f>
        <v>0.54602128165682884</v>
      </c>
      <c r="AE22" s="1559">
        <f>'T8'!AE22/'T8'!$AE22</f>
        <v>1</v>
      </c>
      <c r="AF22" s="990"/>
      <c r="AI22" s="1459">
        <f>'T8'!AN22/'T8'!$K22</f>
        <v>0.72742372187220061</v>
      </c>
      <c r="AJ22" s="1460">
        <f>'T8'!AO22/'T8'!$K22</f>
        <v>0.13310824017996709</v>
      </c>
      <c r="AK22" s="1461">
        <f>'T8'!AP22/'T8'!$K22</f>
        <v>9.3108075565895648E-2</v>
      </c>
      <c r="AL22" s="1462">
        <f>'T8'!AQ22/'T8'!$K22</f>
        <v>0.27257627812779928</v>
      </c>
      <c r="AM22" s="1463">
        <f>'T8'!AR22/'T8'!$U22</f>
        <v>0.96712611654891067</v>
      </c>
      <c r="AN22" s="1464">
        <f>'T8'!AS22/'T8'!$U22</f>
        <v>1.0665104199298062E-2</v>
      </c>
      <c r="AO22" s="1465">
        <f>'T8'!AT22/'T8'!$U22</f>
        <v>1.5880404785000309E-2</v>
      </c>
      <c r="AP22" s="1466">
        <f>'T8'!AU22/'T8'!$U22</f>
        <v>3.2873883451089311E-2</v>
      </c>
      <c r="AQ22" s="1467">
        <f>'T8'!AV22/'T8'!$AE22</f>
        <v>0.74900321339130516</v>
      </c>
      <c r="AR22" s="1468">
        <f>'T8'!AW22/'T8'!$AE22</f>
        <v>0.12208515207927849</v>
      </c>
      <c r="AS22" s="1469">
        <f>'T8'!AX22/'T8'!$AE22</f>
        <v>8.6155563185265502E-2</v>
      </c>
      <c r="AT22" s="1470">
        <f>'T8'!AY22/'T8'!$AE22</f>
        <v>0.25099678660869484</v>
      </c>
    </row>
    <row r="23" spans="1:46" s="644" customFormat="1" ht="12.75">
      <c r="A23" s="1553" t="s">
        <v>116</v>
      </c>
      <c r="B23" s="1554" t="s">
        <v>131</v>
      </c>
      <c r="C23" s="1555" t="s">
        <v>131</v>
      </c>
      <c r="D23" s="1555" t="s">
        <v>131</v>
      </c>
      <c r="E23" s="1555" t="s">
        <v>131</v>
      </c>
      <c r="F23" s="1567" t="s">
        <v>131</v>
      </c>
      <c r="G23" s="1567" t="s">
        <v>131</v>
      </c>
      <c r="H23" s="1567" t="s">
        <v>131</v>
      </c>
      <c r="I23" s="1567" t="s">
        <v>131</v>
      </c>
      <c r="J23" s="1567" t="s">
        <v>131</v>
      </c>
      <c r="K23" s="1567" t="s">
        <v>131</v>
      </c>
      <c r="L23" s="1567" t="s">
        <v>131</v>
      </c>
      <c r="M23" s="1567" t="s">
        <v>131</v>
      </c>
      <c r="N23" s="1567" t="s">
        <v>131</v>
      </c>
      <c r="O23" s="1567" t="s">
        <v>131</v>
      </c>
      <c r="P23" s="1567" t="s">
        <v>131</v>
      </c>
      <c r="Q23" s="1567" t="s">
        <v>131</v>
      </c>
      <c r="R23" s="1567" t="s">
        <v>131</v>
      </c>
      <c r="S23" s="1567" t="s">
        <v>131</v>
      </c>
      <c r="T23" s="1567" t="s">
        <v>131</v>
      </c>
      <c r="U23" s="1567" t="s">
        <v>131</v>
      </c>
      <c r="V23" s="1555" t="s">
        <v>131</v>
      </c>
      <c r="W23" s="1567" t="s">
        <v>131</v>
      </c>
      <c r="X23" s="1567" t="s">
        <v>131</v>
      </c>
      <c r="Y23" s="1567" t="s">
        <v>131</v>
      </c>
      <c r="Z23" s="1567" t="s">
        <v>131</v>
      </c>
      <c r="AA23" s="1567" t="s">
        <v>131</v>
      </c>
      <c r="AB23" s="1567" t="s">
        <v>131</v>
      </c>
      <c r="AC23" s="1567" t="s">
        <v>131</v>
      </c>
      <c r="AD23" s="1567" t="s">
        <v>131</v>
      </c>
      <c r="AE23" s="1567" t="s">
        <v>131</v>
      </c>
      <c r="AF23" s="990"/>
      <c r="AI23" s="1474" t="s">
        <v>131</v>
      </c>
      <c r="AJ23" s="1475" t="s">
        <v>131</v>
      </c>
      <c r="AK23" s="1476" t="s">
        <v>131</v>
      </c>
      <c r="AL23" s="1477" t="s">
        <v>131</v>
      </c>
      <c r="AM23" s="1478" t="s">
        <v>131</v>
      </c>
      <c r="AN23" s="1479" t="s">
        <v>131</v>
      </c>
      <c r="AO23" s="1480" t="s">
        <v>131</v>
      </c>
      <c r="AP23" s="1481" t="s">
        <v>131</v>
      </c>
      <c r="AQ23" s="1482" t="s">
        <v>131</v>
      </c>
      <c r="AR23" s="1483" t="s">
        <v>131</v>
      </c>
      <c r="AS23" s="1484" t="s">
        <v>131</v>
      </c>
      <c r="AT23" s="1485" t="s">
        <v>131</v>
      </c>
    </row>
    <row r="24" spans="1:46" s="625" customFormat="1" ht="12.75">
      <c r="A24" s="1491" t="s">
        <v>117</v>
      </c>
      <c r="B24" s="1492">
        <f>'T8'!B24/'T8'!$K24</f>
        <v>0.42796078206952454</v>
      </c>
      <c r="C24" s="1493">
        <f>'T8'!C24/'T8'!$K24</f>
        <v>0.31532262775833747</v>
      </c>
      <c r="D24" s="1493">
        <f>'T8'!D24/'T8'!$K24</f>
        <v>4.3493965885570252E-2</v>
      </c>
      <c r="E24" s="1493">
        <f>'T8'!E24/'T8'!$K24</f>
        <v>3.7965406986968785E-2</v>
      </c>
      <c r="F24" s="1561">
        <f>'T8'!F24/'T8'!$K24</f>
        <v>2.1757621348656223E-2</v>
      </c>
      <c r="G24" s="1561">
        <f>'T8'!G24/'T8'!$K24</f>
        <v>8.8472876049126764E-2</v>
      </c>
      <c r="H24" s="1561">
        <f>'T8'!H24/'T8'!$K24</f>
        <v>4.2623126168535759E-2</v>
      </c>
      <c r="I24" s="1561">
        <f>'T8'!I24/'T8'!$K24</f>
        <v>2.2403593733280113E-2</v>
      </c>
      <c r="J24" s="1561">
        <f>'T8'!J24/'T8'!$K24</f>
        <v>0.57203921793047541</v>
      </c>
      <c r="K24" s="1561">
        <f>'T8'!K24/'T8'!$K24</f>
        <v>1</v>
      </c>
      <c r="L24" s="1561">
        <f>'T8'!L24/'T8'!$U24</f>
        <v>0.89610799474761849</v>
      </c>
      <c r="M24" s="1561">
        <f>'T8'!M24/'T8'!$U24</f>
        <v>7.1018121801292203E-2</v>
      </c>
      <c r="N24" s="1561">
        <f>'T8'!N24/'T8'!$U24</f>
        <v>6.3283744667909404E-3</v>
      </c>
      <c r="O24" s="1561">
        <f>'T8'!O24/'T8'!$U24</f>
        <v>3.8586031897770408E-3</v>
      </c>
      <c r="P24" s="1561">
        <f>'T8'!P24/'T8'!$U24</f>
        <v>5.3017150129422491E-3</v>
      </c>
      <c r="Q24" s="1561">
        <f>'T8'!Q24/'T8'!$U24</f>
        <v>6.8065010095210224E-3</v>
      </c>
      <c r="R24" s="1561">
        <f>'T8'!R24/'T8'!$U24</f>
        <v>7.128131807683547E-3</v>
      </c>
      <c r="S24" s="1561">
        <f>'T8'!S24/'T8'!$U24</f>
        <v>3.4505579643745112E-3</v>
      </c>
      <c r="T24" s="1561">
        <f>'T8'!T24/'T8'!$U24</f>
        <v>0.10389200525238151</v>
      </c>
      <c r="U24" s="1561">
        <f>'T8'!U24/'T8'!$U24</f>
        <v>1</v>
      </c>
      <c r="V24" s="1493">
        <f>'T8'!V24/'T8'!$AE24</f>
        <v>0.50957390631366917</v>
      </c>
      <c r="W24" s="1561">
        <f>'T8'!W24/'T8'!$AE24</f>
        <v>0.2499430785682891</v>
      </c>
      <c r="X24" s="1561">
        <f>'T8'!X24/'T8'!$AE24</f>
        <v>3.8287695643432984E-2</v>
      </c>
      <c r="Y24" s="1561">
        <f>'T8'!Y24/'T8'!$AE24</f>
        <v>3.6192409117164426E-2</v>
      </c>
      <c r="Z24" s="1561">
        <f>'T8'!Z24/'T8'!$AE24</f>
        <v>2.0871116126846587E-2</v>
      </c>
      <c r="AA24" s="1561">
        <f>'T8'!AA24/'T8'!$AE24</f>
        <v>8.4656931907953481E-2</v>
      </c>
      <c r="AB24" s="1561">
        <f>'T8'!AB24/'T8'!$AE24</f>
        <v>3.9025144436226351E-2</v>
      </c>
      <c r="AC24" s="1561">
        <f>'T8'!AC24/'T8'!$AE24</f>
        <v>2.1449717886417842E-2</v>
      </c>
      <c r="AD24" s="1561">
        <f>'T8'!AD24/'T8'!$AE24</f>
        <v>0.49042609368633089</v>
      </c>
      <c r="AE24" s="1561">
        <f>'T8'!AE24/'T8'!$AE24</f>
        <v>1</v>
      </c>
      <c r="AF24" s="992"/>
      <c r="AI24" s="1494">
        <f>'T8'!AN24/'T8'!$K24</f>
        <v>0.74328340982786212</v>
      </c>
      <c r="AJ24" s="1495">
        <f>'T8'!AO24/'T8'!$K24</f>
        <v>0.12643828303609553</v>
      </c>
      <c r="AK24" s="1496">
        <f>'T8'!AP24/'T8'!$K24</f>
        <v>8.6784341250472088E-2</v>
      </c>
      <c r="AL24" s="1497">
        <f>'T8'!AQ24/'T8'!$K24</f>
        <v>0.25671659017213788</v>
      </c>
      <c r="AM24" s="1498">
        <f>'T8'!AR24/'T8'!$U24</f>
        <v>0.96712611654891067</v>
      </c>
      <c r="AN24" s="1499">
        <f>'T8'!AS24/'T8'!$U24</f>
        <v>1.0665104199298062E-2</v>
      </c>
      <c r="AO24" s="1500">
        <f>'T8'!AT24/'T8'!$U24</f>
        <v>1.5880404785000309E-2</v>
      </c>
      <c r="AP24" s="1501">
        <f>'T8'!AU24/'T8'!$U24</f>
        <v>3.2873883451089311E-2</v>
      </c>
      <c r="AQ24" s="1502">
        <f>'T8'!AV24/'T8'!$AE24</f>
        <v>0.75951698488195829</v>
      </c>
      <c r="AR24" s="1503">
        <f>'T8'!AW24/'T8'!$AE24</f>
        <v>0.12084934102511791</v>
      </c>
      <c r="AS24" s="1504">
        <f>'T8'!AX24/'T8'!$AE24</f>
        <v>8.1345978449490791E-2</v>
      </c>
      <c r="AT24" s="1505">
        <f>'T8'!AY24/'T8'!$AE24</f>
        <v>0.24048301511804174</v>
      </c>
    </row>
    <row r="25" spans="1:46" s="1507" customFormat="1" ht="12.75">
      <c r="A25" s="1491" t="s">
        <v>118</v>
      </c>
      <c r="B25" s="1506"/>
      <c r="C25" s="1239"/>
      <c r="D25" s="1239"/>
      <c r="E25" s="1239"/>
      <c r="F25" s="1562"/>
      <c r="G25" s="1562"/>
      <c r="H25" s="1562"/>
      <c r="I25" s="1562"/>
      <c r="J25" s="1562"/>
      <c r="K25" s="1562"/>
      <c r="L25" s="1562"/>
      <c r="M25" s="1562"/>
      <c r="N25" s="1562"/>
      <c r="O25" s="1562"/>
      <c r="P25" s="1562"/>
      <c r="Q25" s="1562"/>
      <c r="R25" s="1562"/>
      <c r="S25" s="1562"/>
      <c r="T25" s="1562"/>
      <c r="U25" s="1562"/>
      <c r="V25" s="1239"/>
      <c r="W25" s="1562"/>
      <c r="X25" s="1562"/>
      <c r="Y25" s="1562"/>
      <c r="Z25" s="1562"/>
      <c r="AA25" s="1562"/>
      <c r="AB25" s="1562"/>
      <c r="AC25" s="1562"/>
      <c r="AD25" s="1562"/>
      <c r="AE25" s="1562"/>
      <c r="AF25" s="992"/>
      <c r="AI25" s="1508"/>
      <c r="AJ25" s="1509"/>
      <c r="AK25" s="1510"/>
      <c r="AL25" s="1511"/>
      <c r="AM25" s="1512"/>
      <c r="AN25" s="1513"/>
      <c r="AO25" s="1514"/>
      <c r="AP25" s="1515"/>
      <c r="AQ25" s="1516"/>
      <c r="AR25" s="1517"/>
      <c r="AS25" s="1518"/>
      <c r="AT25" s="1519"/>
    </row>
    <row r="26" spans="1:46" s="644" customFormat="1" ht="12.75">
      <c r="A26" s="1455" t="s">
        <v>119</v>
      </c>
      <c r="B26" s="1458">
        <f>'T8'!B26/'T8'!$K26</f>
        <v>0.34989266374677069</v>
      </c>
      <c r="C26" s="1457">
        <f>'T8'!C26/'T8'!$K26</f>
        <v>0.206678084403037</v>
      </c>
      <c r="D26" s="1457">
        <f>'T8'!D26/'T8'!$K26</f>
        <v>6.0561911552590539E-2</v>
      </c>
      <c r="E26" s="1457">
        <f>'T8'!E26/'T8'!$K26</f>
        <v>4.1329079325404708E-2</v>
      </c>
      <c r="F26" s="1559">
        <f>'T8'!F26/'T8'!$K26</f>
        <v>4.8252804215426263E-2</v>
      </c>
      <c r="G26" s="1559">
        <f>'T8'!G26/'T8'!$K26</f>
        <v>0.13204027802320811</v>
      </c>
      <c r="H26" s="1559">
        <f>'T8'!H26/'T8'!$K26</f>
        <v>0.10247721944631316</v>
      </c>
      <c r="I26" s="1559">
        <f>'T8'!I26/'T8'!$K26</f>
        <v>5.8767959287249566E-2</v>
      </c>
      <c r="J26" s="1559">
        <f>'T8'!J26/'T8'!$K26</f>
        <v>0.65010733625322936</v>
      </c>
      <c r="K26" s="1559">
        <f>'T8'!K26/'T8'!$K26</f>
        <v>1</v>
      </c>
      <c r="L26" s="1559">
        <f>'T8'!L26/'T8'!$U26</f>
        <v>0.34989266374677069</v>
      </c>
      <c r="M26" s="1559">
        <f>'T8'!M26/'T8'!$U26</f>
        <v>0.20667808440303703</v>
      </c>
      <c r="N26" s="1559">
        <f>'T8'!N26/'T8'!$U26</f>
        <v>6.0561911552590546E-2</v>
      </c>
      <c r="O26" s="1559">
        <f>'T8'!O26/'T8'!$U26</f>
        <v>4.1329079325404708E-2</v>
      </c>
      <c r="P26" s="1559">
        <f>'T8'!P26/'T8'!$U26</f>
        <v>4.8252804215426263E-2</v>
      </c>
      <c r="Q26" s="1559">
        <f>'T8'!Q26/'T8'!$U26</f>
        <v>0.13204027802320814</v>
      </c>
      <c r="R26" s="1559">
        <f>'T8'!R26/'T8'!$U26</f>
        <v>0.10247721944631315</v>
      </c>
      <c r="S26" s="1559">
        <f>'T8'!S26/'T8'!$U26</f>
        <v>5.8767959287249566E-2</v>
      </c>
      <c r="T26" s="1559">
        <f>'T8'!T26/'T8'!$U26</f>
        <v>0.65010733625322925</v>
      </c>
      <c r="U26" s="1559">
        <f>'T8'!U26/'T8'!$U26</f>
        <v>1</v>
      </c>
      <c r="V26" s="1457">
        <f>'T8'!V26/'T8'!$AE26</f>
        <v>0.34989266374677069</v>
      </c>
      <c r="W26" s="1559">
        <f>'T8'!W26/'T8'!$AE26</f>
        <v>0.20667808440303703</v>
      </c>
      <c r="X26" s="1559">
        <f>'T8'!X26/'T8'!$AE26</f>
        <v>6.0561911552590546E-2</v>
      </c>
      <c r="Y26" s="1559">
        <f>'T8'!Y26/'T8'!$AE26</f>
        <v>4.1329079325404708E-2</v>
      </c>
      <c r="Z26" s="1559">
        <f>'T8'!Z26/'T8'!$AE26</f>
        <v>4.8252804215426263E-2</v>
      </c>
      <c r="AA26" s="1559">
        <f>'T8'!AA26/'T8'!$AE26</f>
        <v>0.13204027802320811</v>
      </c>
      <c r="AB26" s="1559">
        <f>'T8'!AB26/'T8'!$AE26</f>
        <v>0.10247721944631316</v>
      </c>
      <c r="AC26" s="1559">
        <f>'T8'!AC26/'T8'!$AE26</f>
        <v>5.8767959287249566E-2</v>
      </c>
      <c r="AD26" s="1559">
        <f>'T8'!AD26/'T8'!$AE26</f>
        <v>0.65010733625322936</v>
      </c>
      <c r="AE26" s="1559">
        <f>'T8'!AE26/'T8'!$AE26</f>
        <v>1</v>
      </c>
      <c r="AF26" s="990"/>
      <c r="AI26" s="1459">
        <f>'T8'!AN26/'T8'!$K26</f>
        <v>0.55657074814980778</v>
      </c>
      <c r="AJ26" s="1460">
        <f>'T8'!AO26/'T8'!$K26</f>
        <v>0.17336935734861281</v>
      </c>
      <c r="AK26" s="1461">
        <f>'T8'!AP26/'T8'!$K26</f>
        <v>0.20949798294898897</v>
      </c>
      <c r="AL26" s="1462">
        <f>'T8'!AQ26/'T8'!$K26</f>
        <v>0.44342925185019233</v>
      </c>
      <c r="AM26" s="1463">
        <f>'T8'!AR26/'T8'!$U26</f>
        <v>0.55657074814980778</v>
      </c>
      <c r="AN26" s="1464">
        <f>'T8'!AS26/'T8'!$U26</f>
        <v>0.17336935734861283</v>
      </c>
      <c r="AO26" s="1465">
        <f>'T8'!AT26/'T8'!$U26</f>
        <v>0.20949798294898897</v>
      </c>
      <c r="AP26" s="1466">
        <f>'T8'!AU26/'T8'!$U26</f>
        <v>0.44342925185019227</v>
      </c>
      <c r="AQ26" s="1467">
        <f>'T8'!AV26/'T8'!$AE26</f>
        <v>0.55657074814980767</v>
      </c>
      <c r="AR26" s="1468">
        <f>'T8'!AW26/'T8'!$AE26</f>
        <v>0.17336935734861283</v>
      </c>
      <c r="AS26" s="1469">
        <f>'T8'!AX26/'T8'!$AE26</f>
        <v>0.209497982948989</v>
      </c>
      <c r="AT26" s="1470">
        <f>'T8'!AY26/'T8'!$AE26</f>
        <v>0.44342925185019239</v>
      </c>
    </row>
    <row r="27" spans="1:46" s="644" customFormat="1" ht="12.75">
      <c r="A27" s="1455" t="s">
        <v>121</v>
      </c>
      <c r="B27" s="1458">
        <f>'T8'!B27/'T8'!$K27</f>
        <v>0.64751446059726192</v>
      </c>
      <c r="C27" s="1457">
        <f>'T8'!C27/'T8'!$K27</f>
        <v>0.1285543410567796</v>
      </c>
      <c r="D27" s="1457">
        <f>'T8'!D27/'T8'!$K27</f>
        <v>3.304478518522759E-2</v>
      </c>
      <c r="E27" s="1457">
        <f>'T8'!E27/'T8'!$K27</f>
        <v>2.4417200099559538E-2</v>
      </c>
      <c r="F27" s="1559">
        <f>'T8'!F27/'T8'!$K27</f>
        <v>2.4650770772445204E-2</v>
      </c>
      <c r="G27" s="1559">
        <f>'T8'!G27/'T8'!$K27</f>
        <v>7.4157813843719944E-2</v>
      </c>
      <c r="H27" s="1559">
        <f>'T8'!H27/'T8'!$K27</f>
        <v>4.1419636540301251E-2</v>
      </c>
      <c r="I27" s="1559">
        <f>'T8'!I27/'T8'!$K27</f>
        <v>2.6240991904704993E-2</v>
      </c>
      <c r="J27" s="1559">
        <f>'T8'!J27/'T8'!$K27</f>
        <v>0.35248553940273814</v>
      </c>
      <c r="K27" s="1559">
        <f>'T8'!K27/'T8'!$K27</f>
        <v>1</v>
      </c>
      <c r="L27" s="1559">
        <f>'T8'!L27/'T8'!$U27</f>
        <v>0.64639067109549375</v>
      </c>
      <c r="M27" s="1559">
        <f>'T8'!M27/'T8'!$U27</f>
        <v>0.12870678337055314</v>
      </c>
      <c r="N27" s="1559">
        <f>'T8'!N27/'T8'!$U27</f>
        <v>3.3353248183774969E-2</v>
      </c>
      <c r="O27" s="1559">
        <f>'T8'!O27/'T8'!$U27</f>
        <v>2.4497561389016508E-2</v>
      </c>
      <c r="P27" s="1559">
        <f>'T8'!P27/'T8'!$U27</f>
        <v>2.4816903973621771E-2</v>
      </c>
      <c r="Q27" s="1559">
        <f>'T8'!Q27/'T8'!$U27</f>
        <v>7.4078563419075982E-2</v>
      </c>
      <c r="R27" s="1559">
        <f>'T8'!R27/'T8'!$U27</f>
        <v>4.1716045658600286E-2</v>
      </c>
      <c r="S27" s="1559">
        <f>'T8'!S27/'T8'!$U27</f>
        <v>2.6440222909863632E-2</v>
      </c>
      <c r="T27" s="1559">
        <f>'T8'!T27/'T8'!$U27</f>
        <v>0.35360932890450625</v>
      </c>
      <c r="U27" s="1559">
        <f>'T8'!U27/'T8'!$U27</f>
        <v>1</v>
      </c>
      <c r="V27" s="1457">
        <f>'T8'!V27/'T8'!$AE27</f>
        <v>0.64741364593566941</v>
      </c>
      <c r="W27" s="1559">
        <f>'T8'!W27/'T8'!$AE27</f>
        <v>0.12856801658965411</v>
      </c>
      <c r="X27" s="1559">
        <f>'T8'!X27/'T8'!$AE27</f>
        <v>3.3072457265064123E-2</v>
      </c>
      <c r="Y27" s="1559">
        <f>'T8'!Y27/'T8'!$AE27</f>
        <v>2.4424409275467483E-2</v>
      </c>
      <c r="Z27" s="1559">
        <f>'T8'!Z27/'T8'!$AE27</f>
        <v>2.4665674508802905E-2</v>
      </c>
      <c r="AA27" s="1559">
        <f>'T8'!AA27/'T8'!$AE27</f>
        <v>7.4150704323005454E-2</v>
      </c>
      <c r="AB27" s="1559">
        <f>'T8'!AB27/'T8'!$AE27</f>
        <v>4.1446227271845958E-2</v>
      </c>
      <c r="AC27" s="1559">
        <f>'T8'!AC27/'T8'!$AE27</f>
        <v>2.6258864830490666E-2</v>
      </c>
      <c r="AD27" s="1559">
        <f>'T8'!AD27/'T8'!$AE27</f>
        <v>0.35258635406433064</v>
      </c>
      <c r="AE27" s="1559">
        <f>'T8'!AE27/'T8'!$AE27</f>
        <v>1</v>
      </c>
      <c r="AF27" s="990"/>
      <c r="AI27" s="1459">
        <f>'T8'!AN27/'T8'!$K27</f>
        <v>0.77606880165404146</v>
      </c>
      <c r="AJ27" s="1460">
        <f>'T8'!AO27/'T8'!$K27</f>
        <v>9.8575013943279471E-2</v>
      </c>
      <c r="AK27" s="1461">
        <f>'T8'!AP27/'T8'!$K27</f>
        <v>9.2311399217451448E-2</v>
      </c>
      <c r="AL27" s="1462">
        <f>'T8'!AQ27/'T8'!$K27</f>
        <v>0.22393119834595851</v>
      </c>
      <c r="AM27" s="1463">
        <f>'T8'!AR27/'T8'!$U27</f>
        <v>0.77509745446604683</v>
      </c>
      <c r="AN27" s="1464">
        <f>'T8'!AS27/'T8'!$U27</f>
        <v>9.8576124808092483E-2</v>
      </c>
      <c r="AO27" s="1465">
        <f>'T8'!AT27/'T8'!$U27</f>
        <v>9.2973172542085702E-2</v>
      </c>
      <c r="AP27" s="1466">
        <f>'T8'!AU27/'T8'!$U27</f>
        <v>0.22490254553395314</v>
      </c>
      <c r="AQ27" s="1467">
        <f>'T8'!AV27/'T8'!$AE27</f>
        <v>0.77598166252532352</v>
      </c>
      <c r="AR27" s="1468">
        <f>'T8'!AW27/'T8'!$AE27</f>
        <v>9.857511359847293E-2</v>
      </c>
      <c r="AS27" s="1469">
        <f>'T8'!AX27/'T8'!$AE27</f>
        <v>9.2370766611139535E-2</v>
      </c>
      <c r="AT27" s="1470">
        <f>'T8'!AY27/'T8'!$AE27</f>
        <v>0.22401833747467659</v>
      </c>
    </row>
    <row r="28" spans="1:46" s="644" customFormat="1" ht="12.75">
      <c r="A28" s="1455" t="s">
        <v>160</v>
      </c>
      <c r="B28" s="1458">
        <f>'T8'!B28/'T8'!$K28</f>
        <v>0.19576457582073148</v>
      </c>
      <c r="C28" s="1457">
        <f>'T8'!C28/'T8'!$K28</f>
        <v>9.5430394179671238E-2</v>
      </c>
      <c r="D28" s="1457">
        <f>'T8'!D28/'T8'!$K28</f>
        <v>0.18550720798799478</v>
      </c>
      <c r="E28" s="1457">
        <f>'T8'!E28/'T8'!$K28</f>
        <v>0.11073129232195819</v>
      </c>
      <c r="F28" s="1559">
        <f>'T8'!F28/'T8'!$K28</f>
        <v>8.4461053244999779E-2</v>
      </c>
      <c r="G28" s="1559">
        <f>'T8'!G28/'T8'!$K28</f>
        <v>7.0943695627245562E-2</v>
      </c>
      <c r="H28" s="1559">
        <f>'T8'!H28/'T8'!$K28</f>
        <v>0.12065320507548652</v>
      </c>
      <c r="I28" s="1559">
        <f>'T8'!I28/'T8'!$K28</f>
        <v>0.13650857574191241</v>
      </c>
      <c r="J28" s="1559">
        <f>'T8'!J28/'T8'!$K28</f>
        <v>0.80423542417926852</v>
      </c>
      <c r="K28" s="1559">
        <f>'T8'!K28/'T8'!$K28</f>
        <v>1</v>
      </c>
      <c r="L28" s="1559">
        <f>'T8'!L28/'T8'!$U28</f>
        <v>0.19576457582073145</v>
      </c>
      <c r="M28" s="1559">
        <f>'T8'!M28/'T8'!$U28</f>
        <v>9.5430394179671252E-2</v>
      </c>
      <c r="N28" s="1559">
        <f>'T8'!N28/'T8'!$U28</f>
        <v>0.18550720798799478</v>
      </c>
      <c r="O28" s="1559">
        <f>'T8'!O28/'T8'!$U28</f>
        <v>0.11073129232195821</v>
      </c>
      <c r="P28" s="1559">
        <f>'T8'!P28/'T8'!$U28</f>
        <v>8.4461053244999779E-2</v>
      </c>
      <c r="Q28" s="1559">
        <f>'T8'!Q28/'T8'!$U28</f>
        <v>7.0943695627245548E-2</v>
      </c>
      <c r="R28" s="1559">
        <f>'T8'!R28/'T8'!$U28</f>
        <v>0.12065320507548652</v>
      </c>
      <c r="S28" s="1559">
        <f>'T8'!S28/'T8'!$U28</f>
        <v>0.13650857574191244</v>
      </c>
      <c r="T28" s="1559">
        <f>'T8'!T28/'T8'!$U28</f>
        <v>0.80423542417926852</v>
      </c>
      <c r="U28" s="1559">
        <f>'T8'!U28/'T8'!$U28</f>
        <v>1</v>
      </c>
      <c r="V28" s="1457">
        <f>'T8'!V28/'T8'!$AE28</f>
        <v>0.46382463720783512</v>
      </c>
      <c r="W28" s="1559">
        <f>'T8'!W28/'T8'!$AE28</f>
        <v>0.13604045280999758</v>
      </c>
      <c r="X28" s="1559">
        <f>'T8'!X28/'T8'!$AE28</f>
        <v>8.5403968997813023E-2</v>
      </c>
      <c r="Y28" s="1559">
        <f>'T8'!Y28/'T8'!$AE28</f>
        <v>0.11001805251267381</v>
      </c>
      <c r="Z28" s="1559">
        <f>'T8'!Z28/'T8'!$AE28</f>
        <v>4.4039291850868238E-2</v>
      </c>
      <c r="AA28" s="1559">
        <f>'T8'!AA28/'T8'!$AE28</f>
        <v>0.11111426621477774</v>
      </c>
      <c r="AB28" s="1559">
        <f>'T8'!AB28/'T8'!$AE28</f>
        <v>1.342914145271689E-2</v>
      </c>
      <c r="AC28" s="1559">
        <f>'T8'!AC28/'T8'!$AE28</f>
        <v>3.6130188953317634E-2</v>
      </c>
      <c r="AD28" s="1559">
        <f>'T8'!AD28/'T8'!$AE28</f>
        <v>0.53617536279216493</v>
      </c>
      <c r="AE28" s="1559">
        <f>'T8'!AE28/'T8'!$AE28</f>
        <v>1</v>
      </c>
      <c r="AF28" s="990"/>
      <c r="AI28" s="1459">
        <f>'T8'!AN28/'T8'!$K28</f>
        <v>0.29119497000040273</v>
      </c>
      <c r="AJ28" s="1460">
        <f>'T8'!AO28/'T8'!$K28</f>
        <v>0.18167498794920375</v>
      </c>
      <c r="AK28" s="1461">
        <f>'T8'!AP28/'T8'!$K28</f>
        <v>0.34162283406239868</v>
      </c>
      <c r="AL28" s="1462">
        <f>'T8'!AQ28/'T8'!$K28</f>
        <v>0.70880502999959727</v>
      </c>
      <c r="AM28" s="1463">
        <f>'T8'!AR28/'T8'!$U28</f>
        <v>0.29119497000040273</v>
      </c>
      <c r="AN28" s="1464">
        <f>'T8'!AS28/'T8'!$U28</f>
        <v>0.18167498794920378</v>
      </c>
      <c r="AO28" s="1465">
        <f>'T8'!AT28/'T8'!$U28</f>
        <v>0.34162283406239868</v>
      </c>
      <c r="AP28" s="1466">
        <f>'T8'!AU28/'T8'!$U28</f>
        <v>0.70880502999959716</v>
      </c>
      <c r="AQ28" s="1467">
        <f>'T8'!AV28/'T8'!$AE28</f>
        <v>0.59986509001783272</v>
      </c>
      <c r="AR28" s="1468">
        <f>'T8'!AW28/'T8'!$AE28</f>
        <v>0.22113231872745157</v>
      </c>
      <c r="AS28" s="1469">
        <f>'T8'!AX28/'T8'!$AE28</f>
        <v>9.3598622256902769E-2</v>
      </c>
      <c r="AT28" s="1470">
        <f>'T8'!AY28/'T8'!$AE28</f>
        <v>0.40013490998216739</v>
      </c>
    </row>
    <row r="29" spans="1:46" s="644" customFormat="1" ht="12.75">
      <c r="A29" s="1455" t="s">
        <v>120</v>
      </c>
      <c r="B29" s="1458">
        <f>'T8'!B29/'T8'!$K29</f>
        <v>0.34391830082312946</v>
      </c>
      <c r="C29" s="1457">
        <f>'T8'!C29/'T8'!$K29</f>
        <v>0.13057607153040188</v>
      </c>
      <c r="D29" s="1457">
        <f>'T8'!D29/'T8'!$K29</f>
        <v>2.0861268600629423E-2</v>
      </c>
      <c r="E29" s="1457">
        <f>'T8'!E29/'T8'!$K29</f>
        <v>5.125745855725241E-2</v>
      </c>
      <c r="F29" s="1559">
        <f>'T8'!F29/'T8'!$K29</f>
        <v>7.1541671195859344E-2</v>
      </c>
      <c r="G29" s="1559">
        <f>'T8'!G29/'T8'!$K29</f>
        <v>0.20995017471626848</v>
      </c>
      <c r="H29" s="1559">
        <f>'T8'!H29/'T8'!$K29</f>
        <v>0.1339504917992268</v>
      </c>
      <c r="I29" s="1559">
        <f>'T8'!I29/'T8'!$K29</f>
        <v>3.7944562777232183E-2</v>
      </c>
      <c r="J29" s="1559">
        <f>'T8'!J29/'T8'!$K29</f>
        <v>0.65608169917687054</v>
      </c>
      <c r="K29" s="1559">
        <f>'T8'!K29/'T8'!$K29</f>
        <v>1</v>
      </c>
      <c r="L29" s="1559">
        <f>'T8'!L29/'T8'!$U29</f>
        <v>0.34391830082312952</v>
      </c>
      <c r="M29" s="1559">
        <f>'T8'!M29/'T8'!$U29</f>
        <v>0.13057607153040188</v>
      </c>
      <c r="N29" s="1559">
        <f>'T8'!N29/'T8'!$U29</f>
        <v>2.086126860062942E-2</v>
      </c>
      <c r="O29" s="1559">
        <f>'T8'!O29/'T8'!$U29</f>
        <v>5.125745855725241E-2</v>
      </c>
      <c r="P29" s="1559">
        <f>'T8'!P29/'T8'!$U29</f>
        <v>7.1541671195859344E-2</v>
      </c>
      <c r="Q29" s="1559">
        <f>'T8'!Q29/'T8'!$U29</f>
        <v>0.20995017471626851</v>
      </c>
      <c r="R29" s="1559">
        <f>'T8'!R29/'T8'!$U29</f>
        <v>0.13395049179922677</v>
      </c>
      <c r="S29" s="1559">
        <f>'T8'!S29/'T8'!$U29</f>
        <v>3.7944562777232176E-2</v>
      </c>
      <c r="T29" s="1559">
        <f>'T8'!T29/'T8'!$U29</f>
        <v>0.65608169917687054</v>
      </c>
      <c r="U29" s="1559">
        <f>'T8'!U29/'T8'!$U29</f>
        <v>1</v>
      </c>
      <c r="V29" s="1457">
        <f>'T8'!V29/'T8'!$AE29</f>
        <v>0.34391830082312952</v>
      </c>
      <c r="W29" s="1559">
        <f>'T8'!W29/'T8'!$AE29</f>
        <v>0.13057607153040188</v>
      </c>
      <c r="X29" s="1559">
        <f>'T8'!X29/'T8'!$AE29</f>
        <v>2.0861268600629423E-2</v>
      </c>
      <c r="Y29" s="1559">
        <f>'T8'!Y29/'T8'!$AE29</f>
        <v>5.1257458557252417E-2</v>
      </c>
      <c r="Z29" s="1559">
        <f>'T8'!Z29/'T8'!$AE29</f>
        <v>7.1541671195859358E-2</v>
      </c>
      <c r="AA29" s="1559">
        <f>'T8'!AA29/'T8'!$AE29</f>
        <v>0.20995017471626851</v>
      </c>
      <c r="AB29" s="1559">
        <f>'T8'!AB29/'T8'!$AE29</f>
        <v>0.1339504917992268</v>
      </c>
      <c r="AC29" s="1559">
        <f>'T8'!AC29/'T8'!$AE29</f>
        <v>3.7944562777232189E-2</v>
      </c>
      <c r="AD29" s="1559">
        <f>'T8'!AD29/'T8'!$AE29</f>
        <v>0.65608169917687054</v>
      </c>
      <c r="AE29" s="1559">
        <f>'T8'!AE29/'T8'!$AE29</f>
        <v>1</v>
      </c>
      <c r="AF29" s="990"/>
      <c r="AI29" s="1459">
        <f>'T8'!AN29/'T8'!$K29</f>
        <v>0.47449437235353131</v>
      </c>
      <c r="AJ29" s="1460">
        <f>'T8'!AO29/'T8'!$K29</f>
        <v>0.26120763327352092</v>
      </c>
      <c r="AK29" s="1461">
        <f>'T8'!AP29/'T8'!$K29</f>
        <v>0.24343672577231831</v>
      </c>
      <c r="AL29" s="1462">
        <f>'T8'!AQ29/'T8'!$K29</f>
        <v>0.52550562764646858</v>
      </c>
      <c r="AM29" s="1463">
        <f>'T8'!AR29/'T8'!$U29</f>
        <v>0.47449437235353137</v>
      </c>
      <c r="AN29" s="1464">
        <f>'T8'!AS29/'T8'!$U29</f>
        <v>0.26120763327352092</v>
      </c>
      <c r="AO29" s="1465">
        <f>'T8'!AT29/'T8'!$U29</f>
        <v>0.24343672577231829</v>
      </c>
      <c r="AP29" s="1466">
        <f>'T8'!AU29/'T8'!$U29</f>
        <v>0.52550562764646858</v>
      </c>
      <c r="AQ29" s="1467">
        <f>'T8'!AV29/'T8'!$AE29</f>
        <v>0.47449437235353137</v>
      </c>
      <c r="AR29" s="1468">
        <f>'T8'!AW29/'T8'!$AE29</f>
        <v>0.26120763327352092</v>
      </c>
      <c r="AS29" s="1469">
        <f>'T8'!AX29/'T8'!$AE29</f>
        <v>0.24343672577231837</v>
      </c>
      <c r="AT29" s="1470">
        <f>'T8'!AY29/'T8'!$AE29</f>
        <v>0.52550562764646869</v>
      </c>
    </row>
    <row r="30" spans="1:46" s="644" customFormat="1" ht="12.75">
      <c r="A30" s="1455" t="s">
        <v>122</v>
      </c>
      <c r="B30" s="1458">
        <f>'T8'!B30/'T8'!$K30</f>
        <v>0.64339039124879471</v>
      </c>
      <c r="C30" s="1457">
        <f>'T8'!C30/'T8'!$K30</f>
        <v>0.10977493645066161</v>
      </c>
      <c r="D30" s="1457">
        <f>'T8'!D30/'T8'!$K30</f>
        <v>3.118123002478972E-2</v>
      </c>
      <c r="E30" s="1457">
        <f>'T8'!E30/'T8'!$K30</f>
        <v>2.4798709995372006E-2</v>
      </c>
      <c r="F30" s="1559">
        <f>'T8'!F30/'T8'!$K30</f>
        <v>2.3529899980668411E-2</v>
      </c>
      <c r="G30" s="1559">
        <f>'T8'!G30/'T8'!$K30</f>
        <v>9.7863623680546658E-2</v>
      </c>
      <c r="H30" s="1559">
        <f>'T8'!H30/'T8'!$K30</f>
        <v>4.5916277289951332E-2</v>
      </c>
      <c r="I30" s="1559">
        <f>'T8'!I30/'T8'!$K30</f>
        <v>2.3544931329215559E-2</v>
      </c>
      <c r="J30" s="1559">
        <f>'T8'!J30/'T8'!$K30</f>
        <v>0.35660960875120529</v>
      </c>
      <c r="K30" s="1559">
        <f>'T8'!K30/'T8'!$K30</f>
        <v>1</v>
      </c>
      <c r="L30" s="1559">
        <f>'T8'!L30/'T8'!$U30</f>
        <v>0.64339039124879471</v>
      </c>
      <c r="M30" s="1559">
        <f>'T8'!M30/'T8'!$U30</f>
        <v>0.10977493645066159</v>
      </c>
      <c r="N30" s="1559">
        <f>'T8'!N30/'T8'!$U30</f>
        <v>3.118123002478972E-2</v>
      </c>
      <c r="O30" s="1559">
        <f>'T8'!O30/'T8'!$U30</f>
        <v>2.4798709995372009E-2</v>
      </c>
      <c r="P30" s="1559">
        <f>'T8'!P30/'T8'!$U30</f>
        <v>2.3529899980668408E-2</v>
      </c>
      <c r="Q30" s="1559">
        <f>'T8'!Q30/'T8'!$U30</f>
        <v>9.7863623680546644E-2</v>
      </c>
      <c r="R30" s="1559">
        <f>'T8'!R30/'T8'!$U30</f>
        <v>4.5916277289951325E-2</v>
      </c>
      <c r="S30" s="1559">
        <f>'T8'!S30/'T8'!$U30</f>
        <v>2.3544931329215552E-2</v>
      </c>
      <c r="T30" s="1559">
        <f>'T8'!T30/'T8'!$U30</f>
        <v>0.35660960875120523</v>
      </c>
      <c r="U30" s="1559">
        <f>'T8'!U30/'T8'!$U30</f>
        <v>1</v>
      </c>
      <c r="V30" s="1457">
        <f>'T8'!V30/'T8'!$AE30</f>
        <v>0.6433903912487946</v>
      </c>
      <c r="W30" s="1559">
        <f>'T8'!W30/'T8'!$AE30</f>
        <v>0.10977493645066159</v>
      </c>
      <c r="X30" s="1559">
        <f>'T8'!X30/'T8'!$AE30</f>
        <v>3.118123002478972E-2</v>
      </c>
      <c r="Y30" s="1559">
        <f>'T8'!Y30/'T8'!$AE30</f>
        <v>2.4798709995372006E-2</v>
      </c>
      <c r="Z30" s="1559">
        <f>'T8'!Z30/'T8'!$AE30</f>
        <v>2.3529899980668411E-2</v>
      </c>
      <c r="AA30" s="1559">
        <f>'T8'!AA30/'T8'!$AE30</f>
        <v>9.7863623680546658E-2</v>
      </c>
      <c r="AB30" s="1559">
        <f>'T8'!AB30/'T8'!$AE30</f>
        <v>4.5916277289951332E-2</v>
      </c>
      <c r="AC30" s="1559">
        <f>'T8'!AC30/'T8'!$AE30</f>
        <v>2.3544931329215559E-2</v>
      </c>
      <c r="AD30" s="1559">
        <f>'T8'!AD30/'T8'!$AE30</f>
        <v>0.35660960875120534</v>
      </c>
      <c r="AE30" s="1559">
        <f>'T8'!AE30/'T8'!$AE30</f>
        <v>1</v>
      </c>
      <c r="AF30" s="990"/>
      <c r="AI30" s="1459">
        <f>'T8'!AN30/'T8'!$K30</f>
        <v>0.75316532769945632</v>
      </c>
      <c r="AJ30" s="1460">
        <f>'T8'!AO30/'T8'!$K30</f>
        <v>0.12266233367591867</v>
      </c>
      <c r="AK30" s="1461">
        <f>'T8'!AP30/'T8'!$K30</f>
        <v>9.2991108599835295E-2</v>
      </c>
      <c r="AL30" s="1462">
        <f>'T8'!AQ30/'T8'!$K30</f>
        <v>0.24683467230054371</v>
      </c>
      <c r="AM30" s="1463">
        <f>'T8'!AR30/'T8'!$U30</f>
        <v>0.75316532769945632</v>
      </c>
      <c r="AN30" s="1464">
        <f>'T8'!AS30/'T8'!$U30</f>
        <v>0.12266233367591867</v>
      </c>
      <c r="AO30" s="1465">
        <f>'T8'!AT30/'T8'!$U30</f>
        <v>9.2991108599835282E-2</v>
      </c>
      <c r="AP30" s="1466">
        <f>'T8'!AU30/'T8'!$U30</f>
        <v>0.24683467230054368</v>
      </c>
      <c r="AQ30" s="1467">
        <f>'T8'!AV30/'T8'!$AE30</f>
        <v>0.75316532769945632</v>
      </c>
      <c r="AR30" s="1468">
        <f>'T8'!AW30/'T8'!$AE30</f>
        <v>0.12266233367591867</v>
      </c>
      <c r="AS30" s="1469">
        <f>'T8'!AX30/'T8'!$AE30</f>
        <v>9.2991108599835295E-2</v>
      </c>
      <c r="AT30" s="1470">
        <f>'T8'!AY30/'T8'!$AE30</f>
        <v>0.24683467230054368</v>
      </c>
    </row>
    <row r="31" spans="1:46" s="644" customFormat="1" ht="12.75">
      <c r="A31" s="1455" t="s">
        <v>173</v>
      </c>
      <c r="B31" s="1458">
        <f>'T8'!B31/'T8'!$K31</f>
        <v>0.72606344351383578</v>
      </c>
      <c r="C31" s="1457">
        <f>'T8'!C31/'T8'!$K31</f>
        <v>0.15525125084713159</v>
      </c>
      <c r="D31" s="1457">
        <f>'T8'!D31/'T8'!$K31</f>
        <v>8.5161217748965547E-3</v>
      </c>
      <c r="E31" s="1457">
        <f>'T8'!E31/'T8'!$K31</f>
        <v>2.4843620854895207E-2</v>
      </c>
      <c r="F31" s="1559">
        <f>'T8'!F31/'T8'!$K31</f>
        <v>5.6859695267029364E-3</v>
      </c>
      <c r="G31" s="1559">
        <f>'T8'!G31/'T8'!$K31</f>
        <v>6.2705419439172294E-2</v>
      </c>
      <c r="H31" s="1559">
        <f>'T8'!H31/'T8'!$K31</f>
        <v>1.3708019614167795E-2</v>
      </c>
      <c r="I31" s="1559">
        <f>'T8'!I31/'T8'!$K31</f>
        <v>3.2261544291979061E-3</v>
      </c>
      <c r="J31" s="1559">
        <f>'T8'!J31/'T8'!$K31</f>
        <v>0.27393655648616427</v>
      </c>
      <c r="K31" s="1559">
        <f>'T8'!K31/'T8'!$K31</f>
        <v>1</v>
      </c>
      <c r="L31" s="1559">
        <f>'T8'!L31/'T8'!$U31</f>
        <v>0.7154325516520702</v>
      </c>
      <c r="M31" s="1559">
        <f>'T8'!M31/'T8'!$U31</f>
        <v>0.10500598402099146</v>
      </c>
      <c r="N31" s="1559">
        <f>'T8'!N31/'T8'!$U31</f>
        <v>1.7624509256078144E-3</v>
      </c>
      <c r="O31" s="1559">
        <f>'T8'!O31/'T8'!$U31</f>
        <v>4.8698937181274611E-2</v>
      </c>
      <c r="P31" s="1559">
        <f>'T8'!P31/'T8'!$U31</f>
        <v>4.6146583013126838E-3</v>
      </c>
      <c r="Q31" s="1559">
        <f>'T8'!Q31/'T8'!$U31</f>
        <v>9.8733060090086894E-2</v>
      </c>
      <c r="R31" s="1559">
        <f>'T8'!R31/'T8'!$U31</f>
        <v>1.9705252610094544E-2</v>
      </c>
      <c r="S31" s="1559">
        <f>'T8'!S31/'T8'!$U31</f>
        <v>6.0471052185618697E-3</v>
      </c>
      <c r="T31" s="1559">
        <f>'T8'!T31/'T8'!$U31</f>
        <v>0.28456744834792985</v>
      </c>
      <c r="U31" s="1559">
        <f>'T8'!U31/'T8'!$U31</f>
        <v>1</v>
      </c>
      <c r="V31" s="1457">
        <f>'T8'!V31/'T8'!$AE31</f>
        <v>0.72575439256978858</v>
      </c>
      <c r="W31" s="1559">
        <f>'T8'!W31/'T8'!$AE31</f>
        <v>0.153790569340026</v>
      </c>
      <c r="X31" s="1559">
        <f>'T8'!X31/'T8'!$AE31</f>
        <v>8.3197856274785497E-3</v>
      </c>
      <c r="Y31" s="1559">
        <f>'T8'!Y31/'T8'!$AE31</f>
        <v>2.5537119399239038E-2</v>
      </c>
      <c r="Z31" s="1559">
        <f>'T8'!Z31/'T8'!$AE31</f>
        <v>5.654825409174476E-3</v>
      </c>
      <c r="AA31" s="1559">
        <f>'T8'!AA31/'T8'!$AE31</f>
        <v>6.3752779952263583E-2</v>
      </c>
      <c r="AB31" s="1559">
        <f>'T8'!AB31/'T8'!$AE31</f>
        <v>1.3882365336348255E-2</v>
      </c>
      <c r="AC31" s="1559">
        <f>'T8'!AC31/'T8'!$AE31</f>
        <v>3.3081623656814885E-3</v>
      </c>
      <c r="AD31" s="1559">
        <f>'T8'!AD31/'T8'!$AE31</f>
        <v>0.27424560743021142</v>
      </c>
      <c r="AE31" s="1559">
        <f>'T8'!AE31/'T8'!$AE31</f>
        <v>1</v>
      </c>
      <c r="AF31" s="990"/>
      <c r="AI31" s="1459">
        <f>'T8'!AN31/'T8'!$K31</f>
        <v>0.88131469436096732</v>
      </c>
      <c r="AJ31" s="1460">
        <f>'T8'!AO31/'T8'!$K31</f>
        <v>8.7549040294067501E-2</v>
      </c>
      <c r="AK31" s="1461">
        <f>'T8'!AP31/'T8'!$K31</f>
        <v>2.2620143570068637E-2</v>
      </c>
      <c r="AL31" s="1462">
        <f>'T8'!AQ31/'T8'!$K31</f>
        <v>0.11868530563903271</v>
      </c>
      <c r="AM31" s="1463">
        <f>'T8'!AR31/'T8'!$U31</f>
        <v>0.82043853567306169</v>
      </c>
      <c r="AN31" s="1464">
        <f>'T8'!AS31/'T8'!$U31</f>
        <v>0.1474319972713615</v>
      </c>
      <c r="AO31" s="1465">
        <f>'T8'!AT31/'T8'!$U31</f>
        <v>3.0367016129969095E-2</v>
      </c>
      <c r="AP31" s="1466">
        <f>'T8'!AU31/'T8'!$U31</f>
        <v>0.1795614643269384</v>
      </c>
      <c r="AQ31" s="1467">
        <f>'T8'!AV31/'T8'!$AE31</f>
        <v>0.87954496190981446</v>
      </c>
      <c r="AR31" s="1468">
        <f>'T8'!AW31/'T8'!$AE31</f>
        <v>8.9289899351502611E-2</v>
      </c>
      <c r="AS31" s="1469">
        <f>'T8'!AX31/'T8'!$AE31</f>
        <v>2.2845353111204222E-2</v>
      </c>
      <c r="AT31" s="1470">
        <f>'T8'!AY31/'T8'!$AE31</f>
        <v>0.1204550380901854</v>
      </c>
    </row>
    <row r="32" spans="1:46" s="644" customFormat="1" ht="12.75">
      <c r="A32" s="1520" t="s">
        <v>123</v>
      </c>
      <c r="B32" s="1521">
        <f>'T8'!B32/'T8'!$K32</f>
        <v>0.34436582902430701</v>
      </c>
      <c r="C32" s="1522">
        <f>'T8'!C32/'T8'!$K32</f>
        <v>0.1916626719987192</v>
      </c>
      <c r="D32" s="1522">
        <f>'T8'!D32/'T8'!$K32</f>
        <v>6.3446042740623015E-2</v>
      </c>
      <c r="E32" s="1522">
        <f>'T8'!E32/'T8'!$K32</f>
        <v>0.12338369904783227</v>
      </c>
      <c r="F32" s="1563">
        <f>'T8'!F32/'T8'!$K32</f>
        <v>4.1860598442061733E-2</v>
      </c>
      <c r="G32" s="1563">
        <f>'T8'!G32/'T8'!$K32</f>
        <v>0.11071991188050098</v>
      </c>
      <c r="H32" s="1563">
        <f>'T8'!H32/'T8'!$K32</f>
        <v>7.8233859637179937E-2</v>
      </c>
      <c r="I32" s="1563">
        <f>'T8'!I32/'T8'!$K32</f>
        <v>4.6327387228775885E-2</v>
      </c>
      <c r="J32" s="1563">
        <f>'T8'!J32/'T8'!$K32</f>
        <v>0.6556341709756931</v>
      </c>
      <c r="K32" s="1563">
        <f>'T8'!K32/'T8'!$K32</f>
        <v>1</v>
      </c>
      <c r="L32" s="1563">
        <f>'T8'!L32/'T8'!$U32</f>
        <v>0.33707774549227615</v>
      </c>
      <c r="M32" s="1563">
        <f>'T8'!M32/'T8'!$U32</f>
        <v>0.19312266432097785</v>
      </c>
      <c r="N32" s="1563">
        <f>'T8'!N32/'T8'!$U32</f>
        <v>6.4314348250902723E-2</v>
      </c>
      <c r="O32" s="1563">
        <f>'T8'!O32/'T8'!$U32</f>
        <v>0.12556185769857894</v>
      </c>
      <c r="P32" s="1563">
        <f>'T8'!P32/'T8'!$U32</f>
        <v>4.2346181135428949E-2</v>
      </c>
      <c r="Q32" s="1563">
        <f>'T8'!Q32/'T8'!$U32</f>
        <v>0.11144813710109623</v>
      </c>
      <c r="R32" s="1563">
        <f>'T8'!R32/'T8'!$U32</f>
        <v>7.9231191571195514E-2</v>
      </c>
      <c r="S32" s="1563">
        <f>'T8'!S32/'T8'!$U32</f>
        <v>4.6897874429543754E-2</v>
      </c>
      <c r="T32" s="1563">
        <f>'T8'!T32/'T8'!$U32</f>
        <v>0.6629222545077238</v>
      </c>
      <c r="U32" s="1563">
        <f>'T8'!U32/'T8'!$U32</f>
        <v>1</v>
      </c>
      <c r="V32" s="1522">
        <f>'T8'!V32/'T8'!$AE32</f>
        <v>0.34370671892380628</v>
      </c>
      <c r="W32" s="1563">
        <f>'T8'!W32/'T8'!$AE32</f>
        <v>0.19179470886163724</v>
      </c>
      <c r="X32" s="1563">
        <f>'T8'!X32/'T8'!$AE32</f>
        <v>6.352456941085538E-2</v>
      </c>
      <c r="Y32" s="1563">
        <f>'T8'!Y32/'T8'!$AE32</f>
        <v>0.12358068449138415</v>
      </c>
      <c r="Z32" s="1563">
        <f>'T8'!Z32/'T8'!$AE32</f>
        <v>4.1904512930201185E-2</v>
      </c>
      <c r="AA32" s="1563">
        <f>'T8'!AA32/'T8'!$AE32</f>
        <v>0.11078577015397222</v>
      </c>
      <c r="AB32" s="1563">
        <f>'T8'!AB32/'T8'!$AE32</f>
        <v>7.8324055029202075E-2</v>
      </c>
      <c r="AC32" s="1563">
        <f>'T8'!AC32/'T8'!$AE32</f>
        <v>4.6378980198941488E-2</v>
      </c>
      <c r="AD32" s="1563">
        <f>'T8'!AD32/'T8'!$AE32</f>
        <v>0.65629328107619378</v>
      </c>
      <c r="AE32" s="1563">
        <f>'T8'!AE32/'T8'!$AE32</f>
        <v>1</v>
      </c>
      <c r="AF32" s="990"/>
      <c r="AI32" s="1523">
        <f>'T8'!AN32/'T8'!$K32</f>
        <v>0.53602850102302624</v>
      </c>
      <c r="AJ32" s="1524">
        <f>'T8'!AO32/'T8'!$K32</f>
        <v>0.23410361092833326</v>
      </c>
      <c r="AK32" s="1525">
        <f>'T8'!AP32/'T8'!$K32</f>
        <v>0.16642184530801754</v>
      </c>
      <c r="AL32" s="1526">
        <f>'T8'!AQ32/'T8'!$K32</f>
        <v>0.46397149897697382</v>
      </c>
      <c r="AM32" s="1527">
        <f>'T8'!AR32/'T8'!$U32</f>
        <v>0.530200409813254</v>
      </c>
      <c r="AN32" s="1528">
        <f>'T8'!AS32/'T8'!$U32</f>
        <v>0.23700999479967519</v>
      </c>
      <c r="AO32" s="1529">
        <f>'T8'!AT32/'T8'!$U32</f>
        <v>0.16847524713616821</v>
      </c>
      <c r="AP32" s="1530">
        <f>'T8'!AU32/'T8'!$U32</f>
        <v>0.46979959018674611</v>
      </c>
      <c r="AQ32" s="1531">
        <f>'T8'!AV32/'T8'!$AE32</f>
        <v>0.53550142778544352</v>
      </c>
      <c r="AR32" s="1532">
        <f>'T8'!AW32/'T8'!$AE32</f>
        <v>0.23436645464535635</v>
      </c>
      <c r="AS32" s="1533">
        <f>'T8'!AX32/'T8'!$AE32</f>
        <v>0.16660754815834475</v>
      </c>
      <c r="AT32" s="1534">
        <f>'T8'!AY32/'T8'!$AE32</f>
        <v>0.46449857221455654</v>
      </c>
    </row>
    <row r="33" spans="1:46" s="625" customFormat="1" ht="12.75">
      <c r="A33" s="1535" t="s">
        <v>124</v>
      </c>
      <c r="B33" s="1536">
        <f>'T8'!B33/'T8'!$K33</f>
        <v>0.4248691369011765</v>
      </c>
      <c r="C33" s="1537">
        <f>'T8'!C33/'T8'!$K33</f>
        <v>0.16649011179683504</v>
      </c>
      <c r="D33" s="1537">
        <f>'T8'!D33/'T8'!$K33</f>
        <v>6.104971336062389E-2</v>
      </c>
      <c r="E33" s="1537">
        <f>'T8'!E33/'T8'!$K33</f>
        <v>6.2243042268120767E-2</v>
      </c>
      <c r="F33" s="1564">
        <f>'T8'!F33/'T8'!$K33</f>
        <v>4.3639306576130465E-2</v>
      </c>
      <c r="G33" s="1564">
        <f>'T8'!G33/'T8'!$K33</f>
        <v>0.10917386373086385</v>
      </c>
      <c r="H33" s="1564">
        <f>'T8'!H33/'T8'!$K33</f>
        <v>8.140138186351932E-2</v>
      </c>
      <c r="I33" s="1564">
        <f>'T8'!I33/'T8'!$K33</f>
        <v>5.1133443502730323E-2</v>
      </c>
      <c r="J33" s="1564">
        <f>'T8'!J33/'T8'!$K33</f>
        <v>0.57513086309882366</v>
      </c>
      <c r="K33" s="1564">
        <f>'T8'!K33/'T8'!$K33</f>
        <v>1</v>
      </c>
      <c r="L33" s="1564">
        <f>'T8'!L33/'T8'!$U33</f>
        <v>0.4173401095507524</v>
      </c>
      <c r="M33" s="1564">
        <f>'T8'!M33/'T8'!$U33</f>
        <v>0.16690212262302856</v>
      </c>
      <c r="N33" s="1564">
        <f>'T8'!N33/'T8'!$U33</f>
        <v>6.222212554772516E-2</v>
      </c>
      <c r="O33" s="1564">
        <f>'T8'!O33/'T8'!$U33</f>
        <v>6.3413126491345062E-2</v>
      </c>
      <c r="P33" s="1564">
        <f>'T8'!P33/'T8'!$U33</f>
        <v>4.4468811278534914E-2</v>
      </c>
      <c r="Q33" s="1564">
        <f>'T8'!Q33/'T8'!$U33</f>
        <v>0.11043718751654817</v>
      </c>
      <c r="R33" s="1564">
        <f>'T8'!R33/'T8'!$U33</f>
        <v>8.3004506594152677E-2</v>
      </c>
      <c r="S33" s="1564">
        <f>'T8'!S33/'T8'!$U33</f>
        <v>5.2212010397913171E-2</v>
      </c>
      <c r="T33" s="1564">
        <f>'T8'!T33/'T8'!$U33</f>
        <v>0.58265989044924771</v>
      </c>
      <c r="U33" s="1564">
        <f>'T8'!U33/'T8'!$U33</f>
        <v>1</v>
      </c>
      <c r="V33" s="1537">
        <f>'T8'!V33/'T8'!$AE33</f>
        <v>0.44694944754778532</v>
      </c>
      <c r="W33" s="1564">
        <f>'T8'!W33/'T8'!$AE33</f>
        <v>0.16997497042232104</v>
      </c>
      <c r="X33" s="1564">
        <f>'T8'!X33/'T8'!$AE33</f>
        <v>5.2656562999575489E-2</v>
      </c>
      <c r="Y33" s="1564">
        <f>'T8'!Y33/'T8'!$AE33</f>
        <v>6.2287826900292789E-2</v>
      </c>
      <c r="Z33" s="1564">
        <f>'T8'!Z33/'T8'!$AE33</f>
        <v>4.0282203163780936E-2</v>
      </c>
      <c r="AA33" s="1564">
        <f>'T8'!AA33/'T8'!$AE33</f>
        <v>0.11269805057076994</v>
      </c>
      <c r="AB33" s="1564">
        <f>'T8'!AB33/'T8'!$AE33</f>
        <v>7.2442453651543587E-2</v>
      </c>
      <c r="AC33" s="1564">
        <f>'T8'!AC33/'T8'!$AE33</f>
        <v>4.2708484743930894E-2</v>
      </c>
      <c r="AD33" s="1564">
        <f>'T8'!AD33/'T8'!$AE33</f>
        <v>0.55305055245221457</v>
      </c>
      <c r="AE33" s="1564">
        <f>'T8'!AE33/'T8'!$AE33</f>
        <v>1</v>
      </c>
      <c r="AF33" s="992"/>
      <c r="AI33" s="1494">
        <f>'T8'!AN33/'T8'!$K33</f>
        <v>0.5913592486980116</v>
      </c>
      <c r="AJ33" s="1495">
        <f>'T8'!AO33/'T8'!$K33</f>
        <v>0.17141690599898463</v>
      </c>
      <c r="AK33" s="1496">
        <f>'T8'!AP33/'T8'!$K33</f>
        <v>0.17617413194238013</v>
      </c>
      <c r="AL33" s="1497">
        <f>'T8'!AQ33/'T8'!$K33</f>
        <v>0.40864075130198863</v>
      </c>
      <c r="AM33" s="1498">
        <f>'T8'!AR33/'T8'!$U33</f>
        <v>0.58424223217378102</v>
      </c>
      <c r="AN33" s="1499">
        <f>'T8'!AS33/'T8'!$U33</f>
        <v>0.17385031400789325</v>
      </c>
      <c r="AO33" s="1500">
        <f>'T8'!AT33/'T8'!$U33</f>
        <v>0.17968532827060074</v>
      </c>
      <c r="AP33" s="1501">
        <f>'T8'!AU33/'T8'!$U33</f>
        <v>0.41575776782621909</v>
      </c>
      <c r="AQ33" s="1502">
        <f>'T8'!AV33/'T8'!$AE33</f>
        <v>0.61692441797010633</v>
      </c>
      <c r="AR33" s="1503">
        <f>'T8'!AW33/'T8'!$AE33</f>
        <v>0.1749858774710627</v>
      </c>
      <c r="AS33" s="1504">
        <f>'T8'!AX33/'T8'!$AE33</f>
        <v>0.15543314155925542</v>
      </c>
      <c r="AT33" s="1505">
        <f>'T8'!AY33/'T8'!$AE33</f>
        <v>0.38307558202989361</v>
      </c>
    </row>
    <row r="34" spans="1:46" s="625" customFormat="1" ht="12.75">
      <c r="A34" s="1538" t="s">
        <v>256</v>
      </c>
      <c r="B34" s="1539">
        <f t="shared" ref="B34:AE34" si="2">B33-B24</f>
        <v>-3.0916451683480339E-3</v>
      </c>
      <c r="C34" s="1540">
        <f t="shared" si="2"/>
        <v>-0.14883251596150243</v>
      </c>
      <c r="D34" s="1540">
        <f t="shared" si="2"/>
        <v>1.7555747475053639E-2</v>
      </c>
      <c r="E34" s="1540">
        <f t="shared" si="2"/>
        <v>2.4277635281151982E-2</v>
      </c>
      <c r="F34" s="1589">
        <f t="shared" si="2"/>
        <v>2.1881685227474242E-2</v>
      </c>
      <c r="G34" s="1589">
        <f t="shared" si="2"/>
        <v>2.0700987681737087E-2</v>
      </c>
      <c r="H34" s="1589">
        <f t="shared" si="2"/>
        <v>3.8778255694983561E-2</v>
      </c>
      <c r="I34" s="1589">
        <f t="shared" si="2"/>
        <v>2.872984976945021E-2</v>
      </c>
      <c r="J34" s="1589">
        <f t="shared" si="2"/>
        <v>3.091645168348256E-3</v>
      </c>
      <c r="K34" s="1589">
        <f t="shared" si="2"/>
        <v>0</v>
      </c>
      <c r="L34" s="1565">
        <f t="shared" si="2"/>
        <v>-0.47876788519686608</v>
      </c>
      <c r="M34" s="1565">
        <f t="shared" si="2"/>
        <v>9.5884000821736357E-2</v>
      </c>
      <c r="N34" s="1565">
        <f t="shared" si="2"/>
        <v>5.5893751080934223E-2</v>
      </c>
      <c r="O34" s="1565">
        <f t="shared" si="2"/>
        <v>5.9554523301568019E-2</v>
      </c>
      <c r="P34" s="1565">
        <f t="shared" si="2"/>
        <v>3.9167096265592664E-2</v>
      </c>
      <c r="Q34" s="1565">
        <f t="shared" si="2"/>
        <v>0.10363068650702714</v>
      </c>
      <c r="R34" s="1565">
        <f t="shared" si="2"/>
        <v>7.5876374786469136E-2</v>
      </c>
      <c r="S34" s="1565">
        <f t="shared" si="2"/>
        <v>4.876145243353866E-2</v>
      </c>
      <c r="T34" s="1565">
        <f t="shared" si="2"/>
        <v>0.47876788519686619</v>
      </c>
      <c r="U34" s="1565">
        <f t="shared" si="2"/>
        <v>0</v>
      </c>
      <c r="V34" s="1588">
        <f t="shared" si="2"/>
        <v>-6.262445876588385E-2</v>
      </c>
      <c r="W34" s="1565">
        <f t="shared" si="2"/>
        <v>-7.9968108145968053E-2</v>
      </c>
      <c r="X34" s="1565">
        <f t="shared" si="2"/>
        <v>1.4368867356142505E-2</v>
      </c>
      <c r="Y34" s="1565">
        <f t="shared" si="2"/>
        <v>2.6095417783128363E-2</v>
      </c>
      <c r="Z34" s="1565">
        <f t="shared" si="2"/>
        <v>1.9411087036934348E-2</v>
      </c>
      <c r="AA34" s="1565">
        <f t="shared" si="2"/>
        <v>2.8041118662816458E-2</v>
      </c>
      <c r="AB34" s="1565">
        <f t="shared" si="2"/>
        <v>3.3417309215317235E-2</v>
      </c>
      <c r="AC34" s="1565">
        <f t="shared" si="2"/>
        <v>2.1258766857513052E-2</v>
      </c>
      <c r="AD34" s="1565">
        <f t="shared" si="2"/>
        <v>6.2624458765883684E-2</v>
      </c>
      <c r="AE34" s="1565">
        <f t="shared" si="2"/>
        <v>0</v>
      </c>
      <c r="AF34" s="992"/>
      <c r="AI34" s="1494">
        <f t="shared" ref="AI34:AT34" si="3">AI33-AI24</f>
        <v>-0.15192416112985052</v>
      </c>
      <c r="AJ34" s="1495">
        <f t="shared" si="3"/>
        <v>4.4978622962889098E-2</v>
      </c>
      <c r="AK34" s="1496">
        <f t="shared" si="3"/>
        <v>8.9389790691908041E-2</v>
      </c>
      <c r="AL34" s="1497">
        <f t="shared" si="3"/>
        <v>0.15192416112985074</v>
      </c>
      <c r="AM34" s="1498">
        <f t="shared" si="3"/>
        <v>-0.38288388437512966</v>
      </c>
      <c r="AN34" s="1499">
        <f t="shared" si="3"/>
        <v>0.16318520980859519</v>
      </c>
      <c r="AO34" s="1500">
        <f t="shared" si="3"/>
        <v>0.16380492348560044</v>
      </c>
      <c r="AP34" s="1501">
        <f t="shared" si="3"/>
        <v>0.38288388437512977</v>
      </c>
      <c r="AQ34" s="1502">
        <f t="shared" si="3"/>
        <v>-0.14259256691185196</v>
      </c>
      <c r="AR34" s="1503">
        <f t="shared" si="3"/>
        <v>5.4136536445944794E-2</v>
      </c>
      <c r="AS34" s="1504">
        <f t="shared" si="3"/>
        <v>7.4087163109764625E-2</v>
      </c>
      <c r="AT34" s="1505">
        <f t="shared" si="3"/>
        <v>0.14259256691185188</v>
      </c>
    </row>
    <row r="35" spans="1:46" s="625" customFormat="1" ht="12.75">
      <c r="A35" s="1322" t="s">
        <v>127</v>
      </c>
      <c r="B35" s="1541"/>
      <c r="C35" s="1392"/>
      <c r="D35" s="1392"/>
      <c r="E35" s="1392"/>
      <c r="F35" s="1566"/>
      <c r="G35" s="1566"/>
      <c r="H35" s="1566"/>
      <c r="I35" s="1566"/>
      <c r="J35" s="1566"/>
      <c r="K35" s="1566"/>
      <c r="L35" s="1566"/>
      <c r="M35" s="1566"/>
      <c r="N35" s="1566"/>
      <c r="O35" s="1566"/>
      <c r="P35" s="1566"/>
      <c r="Q35" s="1566"/>
      <c r="R35" s="1566"/>
      <c r="S35" s="1566"/>
      <c r="T35" s="1566"/>
      <c r="U35" s="1566"/>
      <c r="V35" s="1392"/>
      <c r="W35" s="1566"/>
      <c r="X35" s="1566"/>
      <c r="Y35" s="1566"/>
      <c r="Z35" s="1566"/>
      <c r="AA35" s="1566"/>
      <c r="AB35" s="1566"/>
      <c r="AC35" s="1566"/>
      <c r="AD35" s="1566"/>
      <c r="AE35" s="1566"/>
      <c r="AF35" s="992"/>
      <c r="AI35" s="1542"/>
      <c r="AJ35" s="1278"/>
      <c r="AK35" s="1543"/>
      <c r="AL35" s="1544"/>
      <c r="AM35" s="1545"/>
      <c r="AN35" s="1546"/>
      <c r="AO35" s="1547"/>
      <c r="AP35" s="1548"/>
      <c r="AQ35" s="1549"/>
      <c r="AR35" s="1550"/>
      <c r="AS35" s="1551"/>
      <c r="AT35" s="1552"/>
    </row>
    <row r="36" spans="1:46" s="625" customFormat="1" ht="12.75">
      <c r="A36" s="1491" t="s">
        <v>114</v>
      </c>
      <c r="B36" s="1541"/>
      <c r="C36" s="1392"/>
      <c r="D36" s="1392"/>
      <c r="E36" s="1392"/>
      <c r="F36" s="1566"/>
      <c r="G36" s="1566"/>
      <c r="H36" s="1566"/>
      <c r="I36" s="1566"/>
      <c r="J36" s="1566"/>
      <c r="K36" s="1566"/>
      <c r="L36" s="1566"/>
      <c r="M36" s="1566"/>
      <c r="N36" s="1566"/>
      <c r="O36" s="1566"/>
      <c r="P36" s="1566"/>
      <c r="Q36" s="1566"/>
      <c r="R36" s="1566"/>
      <c r="S36" s="1566"/>
      <c r="T36" s="1566"/>
      <c r="U36" s="1566"/>
      <c r="V36" s="1392"/>
      <c r="W36" s="1566"/>
      <c r="X36" s="1566"/>
      <c r="Y36" s="1566"/>
      <c r="Z36" s="1566"/>
      <c r="AA36" s="1566"/>
      <c r="AB36" s="1566"/>
      <c r="AC36" s="1566"/>
      <c r="AD36" s="1566"/>
      <c r="AE36" s="1566"/>
      <c r="AF36" s="992"/>
      <c r="AI36" s="1542"/>
      <c r="AJ36" s="1278"/>
      <c r="AK36" s="1543"/>
      <c r="AL36" s="1544"/>
      <c r="AM36" s="1545"/>
      <c r="AN36" s="1546"/>
      <c r="AO36" s="1547"/>
      <c r="AP36" s="1548"/>
      <c r="AQ36" s="1549"/>
      <c r="AR36" s="1550"/>
      <c r="AS36" s="1551"/>
      <c r="AT36" s="1552"/>
    </row>
    <row r="37" spans="1:46" s="644" customFormat="1" ht="12.75">
      <c r="A37" s="1455" t="s">
        <v>115</v>
      </c>
      <c r="B37" s="1456">
        <f>'T8'!B37/'T8'!$K37</f>
        <v>0.46782020641694522</v>
      </c>
      <c r="C37" s="1457">
        <f>'T8'!C37/'T8'!$K37</f>
        <v>0.289411956285484</v>
      </c>
      <c r="D37" s="1457">
        <f>'T8'!D37/'T8'!$K37</f>
        <v>4.5387530770922391E-2</v>
      </c>
      <c r="E37" s="1457">
        <f>'T8'!E37/'T8'!$K37</f>
        <v>3.3813969070625116E-2</v>
      </c>
      <c r="F37" s="1559">
        <f>'T8'!F37/'T8'!$K37</f>
        <v>2.069738290887891E-2</v>
      </c>
      <c r="G37" s="1559">
        <f>'T8'!G37/'T8'!$K37</f>
        <v>7.7780525594815061E-2</v>
      </c>
      <c r="H37" s="1559">
        <f>'T8'!H37/'T8'!$K37</f>
        <v>4.2357657293524711E-2</v>
      </c>
      <c r="I37" s="1559">
        <f>'T8'!I37/'T8'!$K37</f>
        <v>2.273077165880456E-2</v>
      </c>
      <c r="J37" s="1559">
        <f>'T8'!J37/'T8'!$K37</f>
        <v>0.53217979358305467</v>
      </c>
      <c r="K37" s="1559">
        <f>'T8'!K37/'T8'!$K37</f>
        <v>1</v>
      </c>
      <c r="L37" s="1559">
        <f>'T8'!L37/'T8'!$U37</f>
        <v>0.89190090772344022</v>
      </c>
      <c r="M37" s="1559">
        <f>'T8'!M37/'T8'!$U37</f>
        <v>6.7915928739520653E-2</v>
      </c>
      <c r="N37" s="1559">
        <f>'T8'!N37/'T8'!$U37</f>
        <v>7.4386358718782335E-3</v>
      </c>
      <c r="O37" s="1559">
        <f>'T8'!O37/'T8'!$U37</f>
        <v>4.8280569924355624E-3</v>
      </c>
      <c r="P37" s="1559">
        <f>'T8'!P37/'T8'!$U37</f>
        <v>5.407294870928692E-3</v>
      </c>
      <c r="Q37" s="1559">
        <f>'T8'!Q37/'T8'!$U37</f>
        <v>8.7031076101343578E-3</v>
      </c>
      <c r="R37" s="1559">
        <f>'T8'!R37/'T8'!$U37</f>
        <v>9.2492777529968664E-3</v>
      </c>
      <c r="S37" s="1559">
        <f>'T8'!S37/'T8'!$U37</f>
        <v>4.5567904386654796E-3</v>
      </c>
      <c r="T37" s="1559">
        <f>'T8'!T37/'T8'!$U37</f>
        <v>0.10809909227655982</v>
      </c>
      <c r="U37" s="1559">
        <f>'T8'!U37/'T8'!$U37</f>
        <v>1</v>
      </c>
      <c r="V37" s="1457">
        <f>'T8'!V37/'T8'!$AE37</f>
        <v>0.48718769522185146</v>
      </c>
      <c r="W37" s="1559">
        <f>'T8'!W37/'T8'!$AE37</f>
        <v>0.27929637729164702</v>
      </c>
      <c r="X37" s="1559">
        <f>'T8'!X37/'T8'!$AE37</f>
        <v>4.3654429512479082E-2</v>
      </c>
      <c r="Y37" s="1559">
        <f>'T8'!Y37/'T8'!$AE37</f>
        <v>3.2490201386915774E-2</v>
      </c>
      <c r="Z37" s="1559">
        <f>'T8'!Z37/'T8'!$AE37</f>
        <v>1.9999094568973974E-2</v>
      </c>
      <c r="AA37" s="1559">
        <f>'T8'!AA37/'T8'!$AE37</f>
        <v>7.462580500656732E-2</v>
      </c>
      <c r="AB37" s="1559">
        <f>'T8'!AB37/'T8'!$AE37</f>
        <v>4.0845619211800424E-2</v>
      </c>
      <c r="AC37" s="1559">
        <f>'T8'!AC37/'T8'!$AE37</f>
        <v>2.1900777799764907E-2</v>
      </c>
      <c r="AD37" s="1559">
        <f>'T8'!AD37/'T8'!$AE37</f>
        <v>0.51281230477814854</v>
      </c>
      <c r="AE37" s="1559">
        <f>'T8'!AE37/'T8'!$AE37</f>
        <v>1</v>
      </c>
      <c r="AF37" s="990"/>
      <c r="AI37" s="1459">
        <f>'T8'!AN37/'T8'!$K37</f>
        <v>0.75723216270242921</v>
      </c>
      <c r="AJ37" s="1460">
        <f>'T8'!AO37/'T8'!$K37</f>
        <v>0.11159449466544018</v>
      </c>
      <c r="AK37" s="1461">
        <f>'T8'!AP37/'T8'!$K37</f>
        <v>8.5785811861208164E-2</v>
      </c>
      <c r="AL37" s="1462">
        <f>'T8'!AQ37/'T8'!$K37</f>
        <v>0.24276783729757073</v>
      </c>
      <c r="AM37" s="1463">
        <f>'T8'!AR37/'T8'!$U37</f>
        <v>0.9598168364629609</v>
      </c>
      <c r="AN37" s="1464">
        <f>'T8'!AS37/'T8'!$U37</f>
        <v>1.3531164602569919E-2</v>
      </c>
      <c r="AO37" s="1465">
        <f>'T8'!AT37/'T8'!$U37</f>
        <v>1.9213363062591041E-2</v>
      </c>
      <c r="AP37" s="1466">
        <f>'T8'!AU37/'T8'!$U37</f>
        <v>4.0183163537039192E-2</v>
      </c>
      <c r="AQ37" s="1467">
        <f>'T8'!AV37/'T8'!$AE37</f>
        <v>0.76648407251349848</v>
      </c>
      <c r="AR37" s="1468">
        <f>'T8'!AW37/'T8'!$AE37</f>
        <v>0.10711600639348311</v>
      </c>
      <c r="AS37" s="1469">
        <f>'T8'!AX37/'T8'!$AE37</f>
        <v>8.2745491580539315E-2</v>
      </c>
      <c r="AT37" s="1470">
        <f>'T8'!AY37/'T8'!$AE37</f>
        <v>0.23351592748650152</v>
      </c>
    </row>
    <row r="38" spans="1:46" s="644" customFormat="1" ht="12.75">
      <c r="A38" s="1471" t="s">
        <v>116</v>
      </c>
      <c r="B38" s="1554" t="s">
        <v>131</v>
      </c>
      <c r="C38" s="1555" t="s">
        <v>131</v>
      </c>
      <c r="D38" s="1555" t="s">
        <v>131</v>
      </c>
      <c r="E38" s="1555" t="s">
        <v>131</v>
      </c>
      <c r="F38" s="1567" t="s">
        <v>131</v>
      </c>
      <c r="G38" s="1567" t="s">
        <v>131</v>
      </c>
      <c r="H38" s="1567" t="s">
        <v>131</v>
      </c>
      <c r="I38" s="1567" t="s">
        <v>131</v>
      </c>
      <c r="J38" s="1567" t="s">
        <v>131</v>
      </c>
      <c r="K38" s="1567" t="s">
        <v>131</v>
      </c>
      <c r="L38" s="1567" t="s">
        <v>131</v>
      </c>
      <c r="M38" s="1567" t="s">
        <v>131</v>
      </c>
      <c r="N38" s="1567" t="s">
        <v>131</v>
      </c>
      <c r="O38" s="1567" t="s">
        <v>131</v>
      </c>
      <c r="P38" s="1567" t="s">
        <v>131</v>
      </c>
      <c r="Q38" s="1567" t="s">
        <v>131</v>
      </c>
      <c r="R38" s="1567" t="s">
        <v>131</v>
      </c>
      <c r="S38" s="1567" t="s">
        <v>131</v>
      </c>
      <c r="T38" s="1567" t="s">
        <v>131</v>
      </c>
      <c r="U38" s="1567" t="s">
        <v>131</v>
      </c>
      <c r="V38" s="1555" t="s">
        <v>131</v>
      </c>
      <c r="W38" s="1567" t="s">
        <v>131</v>
      </c>
      <c r="X38" s="1567" t="s">
        <v>131</v>
      </c>
      <c r="Y38" s="1567" t="s">
        <v>131</v>
      </c>
      <c r="Z38" s="1567" t="s">
        <v>131</v>
      </c>
      <c r="AA38" s="1567" t="s">
        <v>131</v>
      </c>
      <c r="AB38" s="1567" t="s">
        <v>131</v>
      </c>
      <c r="AC38" s="1567" t="s">
        <v>131</v>
      </c>
      <c r="AD38" s="1567" t="s">
        <v>131</v>
      </c>
      <c r="AE38" s="1567" t="s">
        <v>131</v>
      </c>
      <c r="AF38" s="990"/>
      <c r="AI38" s="1474" t="s">
        <v>131</v>
      </c>
      <c r="AJ38" s="1475" t="s">
        <v>131</v>
      </c>
      <c r="AK38" s="1476" t="s">
        <v>131</v>
      </c>
      <c r="AL38" s="1477" t="s">
        <v>131</v>
      </c>
      <c r="AM38" s="1478" t="s">
        <v>131</v>
      </c>
      <c r="AN38" s="1479" t="s">
        <v>131</v>
      </c>
      <c r="AO38" s="1480" t="s">
        <v>131</v>
      </c>
      <c r="AP38" s="1481" t="s">
        <v>131</v>
      </c>
      <c r="AQ38" s="1482" t="s">
        <v>131</v>
      </c>
      <c r="AR38" s="1483" t="s">
        <v>131</v>
      </c>
      <c r="AS38" s="1484" t="s">
        <v>131</v>
      </c>
      <c r="AT38" s="1485" t="s">
        <v>131</v>
      </c>
    </row>
    <row r="39" spans="1:46" s="625" customFormat="1" ht="12.75">
      <c r="A39" s="1491" t="s">
        <v>117</v>
      </c>
      <c r="B39" s="1492">
        <f>'T8'!B39/'T8'!$K39</f>
        <v>0.48511482716987436</v>
      </c>
      <c r="C39" s="1493">
        <f>'T8'!C39/'T8'!$K39</f>
        <v>0.28750831096577539</v>
      </c>
      <c r="D39" s="1493">
        <f>'T8'!D39/'T8'!$K39</f>
        <v>4.2197735738544566E-2</v>
      </c>
      <c r="E39" s="1493">
        <f>'T8'!E39/'T8'!$K39</f>
        <v>3.1992125685665264E-2</v>
      </c>
      <c r="F39" s="1561">
        <f>'T8'!F39/'T8'!$K39</f>
        <v>1.9161522781749363E-2</v>
      </c>
      <c r="G39" s="1561">
        <f>'T8'!G39/'T8'!$K39</f>
        <v>7.4050258318495807E-2</v>
      </c>
      <c r="H39" s="1561">
        <f>'T8'!H39/'T8'!$K39</f>
        <v>3.9722596626158901E-2</v>
      </c>
      <c r="I39" s="1561">
        <f>'T8'!I39/'T8'!$K39</f>
        <v>2.0252622713736214E-2</v>
      </c>
      <c r="J39" s="1561">
        <f>'T8'!J39/'T8'!$K39</f>
        <v>0.51488517283012547</v>
      </c>
      <c r="K39" s="1561">
        <f>'T8'!K39/'T8'!$K39</f>
        <v>1</v>
      </c>
      <c r="L39" s="1561">
        <f>'T8'!L39/'T8'!$U39</f>
        <v>0.8904560517325818</v>
      </c>
      <c r="M39" s="1561">
        <f>'T8'!M39/'T8'!$U39</f>
        <v>6.882369525677276E-2</v>
      </c>
      <c r="N39" s="1561">
        <f>'T8'!N39/'T8'!$U39</f>
        <v>7.5380609214040911E-3</v>
      </c>
      <c r="O39" s="1561">
        <f>'T8'!O39/'T8'!$U39</f>
        <v>4.8925889595669717E-3</v>
      </c>
      <c r="P39" s="1561">
        <f>'T8'!P39/'T8'!$U39</f>
        <v>5.4795689504242981E-3</v>
      </c>
      <c r="Q39" s="1561">
        <f>'T8'!Q39/'T8'!$U39</f>
        <v>8.8194336301292021E-3</v>
      </c>
      <c r="R39" s="1561">
        <f>'T8'!R39/'T8'!$U39</f>
        <v>9.3729039009236275E-3</v>
      </c>
      <c r="S39" s="1561">
        <f>'T8'!S39/'T8'!$U39</f>
        <v>4.6176966481972651E-3</v>
      </c>
      <c r="T39" s="1561">
        <f>'T8'!T39/'T8'!$U39</f>
        <v>0.10954394826741819</v>
      </c>
      <c r="U39" s="1561">
        <f>'T8'!U39/'T8'!$U39</f>
        <v>1</v>
      </c>
      <c r="V39" s="1493">
        <f>'T8'!V39/'T8'!$AE39</f>
        <v>0.51195521592244797</v>
      </c>
      <c r="W39" s="1561">
        <f>'T8'!W39/'T8'!$AE39</f>
        <v>0.2592127161577143</v>
      </c>
      <c r="X39" s="1561">
        <f>'T8'!X39/'T8'!$AE39</f>
        <v>4.1663779031644303E-2</v>
      </c>
      <c r="Y39" s="1561">
        <f>'T8'!Y39/'T8'!$AE39</f>
        <v>3.2237270269090984E-2</v>
      </c>
      <c r="Z39" s="1561">
        <f>'T8'!Z39/'T8'!$AE39</f>
        <v>1.9597642241700033E-2</v>
      </c>
      <c r="AA39" s="1561">
        <f>'T8'!AA39/'T8'!$AE39</f>
        <v>7.4328185312652964E-2</v>
      </c>
      <c r="AB39" s="1561">
        <f>'T8'!AB39/'T8'!$AE39</f>
        <v>3.9608081149781572E-2</v>
      </c>
      <c r="AC39" s="1561">
        <f>'T8'!AC39/'T8'!$AE39</f>
        <v>2.1397109914967755E-2</v>
      </c>
      <c r="AD39" s="1561">
        <f>'T8'!AD39/'T8'!$AE39</f>
        <v>0.48804478407755192</v>
      </c>
      <c r="AE39" s="1561">
        <f>'T8'!AE39/'T8'!$AE39</f>
        <v>1</v>
      </c>
      <c r="AF39" s="992"/>
      <c r="AI39" s="1494">
        <f>'T8'!AN39/'T8'!$K39</f>
        <v>0.77262313813564976</v>
      </c>
      <c r="AJ39" s="1495">
        <f>'T8'!AO39/'T8'!$K39</f>
        <v>0.10604238400416108</v>
      </c>
      <c r="AK39" s="1496">
        <f>'T8'!AP39/'T8'!$K39</f>
        <v>7.9136742121644482E-2</v>
      </c>
      <c r="AL39" s="1497">
        <f>'T8'!AQ39/'T8'!$K39</f>
        <v>0.22737686186435013</v>
      </c>
      <c r="AM39" s="1498">
        <f>'T8'!AR39/'T8'!$U39</f>
        <v>0.95927974698935459</v>
      </c>
      <c r="AN39" s="1499">
        <f>'T8'!AS39/'T8'!$U39</f>
        <v>1.3712022589696171E-2</v>
      </c>
      <c r="AO39" s="1500">
        <f>'T8'!AT39/'T8'!$U39</f>
        <v>1.9470169499545189E-2</v>
      </c>
      <c r="AP39" s="1501">
        <f>'T8'!AU39/'T8'!$U39</f>
        <v>4.0720253010645455E-2</v>
      </c>
      <c r="AQ39" s="1502">
        <f>'T8'!AV39/'T8'!$AE39</f>
        <v>0.77116793208016221</v>
      </c>
      <c r="AR39" s="1503">
        <f>'T8'!AW39/'T8'!$AE39</f>
        <v>0.10656545558174396</v>
      </c>
      <c r="AS39" s="1504">
        <f>'T8'!AX39/'T8'!$AE39</f>
        <v>8.0602833306449351E-2</v>
      </c>
      <c r="AT39" s="1505">
        <f>'T8'!AY39/'T8'!$AE39</f>
        <v>0.22883206791983765</v>
      </c>
    </row>
    <row r="40" spans="1:46" s="1507" customFormat="1" ht="12.75">
      <c r="A40" s="1491" t="s">
        <v>118</v>
      </c>
      <c r="B40" s="1506"/>
      <c r="C40" s="1239"/>
      <c r="D40" s="1239"/>
      <c r="E40" s="1239"/>
      <c r="F40" s="1562"/>
      <c r="G40" s="1562"/>
      <c r="H40" s="1562"/>
      <c r="I40" s="1562"/>
      <c r="J40" s="1562"/>
      <c r="K40" s="1562"/>
      <c r="L40" s="1562"/>
      <c r="M40" s="1562"/>
      <c r="N40" s="1562"/>
      <c r="O40" s="1562"/>
      <c r="P40" s="1562"/>
      <c r="Q40" s="1562"/>
      <c r="R40" s="1562"/>
      <c r="S40" s="1562"/>
      <c r="T40" s="1562"/>
      <c r="U40" s="1562"/>
      <c r="V40" s="1239"/>
      <c r="W40" s="1562"/>
      <c r="X40" s="1562"/>
      <c r="Y40" s="1562"/>
      <c r="Z40" s="1562"/>
      <c r="AA40" s="1562"/>
      <c r="AB40" s="1562"/>
      <c r="AC40" s="1562"/>
      <c r="AD40" s="1562"/>
      <c r="AE40" s="1562"/>
      <c r="AF40" s="992"/>
      <c r="AI40" s="1508"/>
      <c r="AJ40" s="1509"/>
      <c r="AK40" s="1510"/>
      <c r="AL40" s="1511"/>
      <c r="AM40" s="1512"/>
      <c r="AN40" s="1513"/>
      <c r="AO40" s="1514"/>
      <c r="AP40" s="1515"/>
      <c r="AQ40" s="1516"/>
      <c r="AR40" s="1517"/>
      <c r="AS40" s="1518"/>
      <c r="AT40" s="1519"/>
    </row>
    <row r="41" spans="1:46" s="644" customFormat="1" ht="12.75">
      <c r="A41" s="1455" t="s">
        <v>119</v>
      </c>
      <c r="B41" s="1458">
        <f>'T8'!B41/'T8'!$K41</f>
        <v>0.34209618791180685</v>
      </c>
      <c r="C41" s="1457">
        <f>'T8'!C41/'T8'!$K41</f>
        <v>0.30953574907133075</v>
      </c>
      <c r="D41" s="1457">
        <f>'T8'!D41/'T8'!$K41</f>
        <v>6.1939056160848383E-2</v>
      </c>
      <c r="E41" s="1457">
        <f>'T8'!E41/'T8'!$K41</f>
        <v>4.0372585303733409E-2</v>
      </c>
      <c r="F41" s="1559">
        <f>'T8'!F41/'T8'!$K41</f>
        <v>3.2490565449721127E-2</v>
      </c>
      <c r="G41" s="1559">
        <f>'T8'!G41/'T8'!$K41</f>
        <v>0.1046466876423473</v>
      </c>
      <c r="H41" s="1559">
        <f>'T8'!H41/'T8'!$K41</f>
        <v>6.9887514977617873E-2</v>
      </c>
      <c r="I41" s="1559">
        <f>'T8'!I41/'T8'!$K41</f>
        <v>3.9031653482594138E-2</v>
      </c>
      <c r="J41" s="1559">
        <f>'T8'!J41/'T8'!$K41</f>
        <v>0.65790381208819304</v>
      </c>
      <c r="K41" s="1559">
        <f>'T8'!K41/'T8'!$K41</f>
        <v>1</v>
      </c>
      <c r="L41" s="1559">
        <f>'T8'!L41/'T8'!$U41</f>
        <v>0.3492913856797169</v>
      </c>
      <c r="M41" s="1559">
        <f>'T8'!M41/'T8'!$U41</f>
        <v>0.20651037011050924</v>
      </c>
      <c r="N41" s="1559">
        <f>'T8'!N41/'T8'!$U41</f>
        <v>6.0458032918711282E-2</v>
      </c>
      <c r="O41" s="1559">
        <f>'T8'!O41/'T8'!$U41</f>
        <v>4.1258056776192653E-2</v>
      </c>
      <c r="P41" s="1559">
        <f>'T8'!P41/'T8'!$U41</f>
        <v>4.8171561247614882E-2</v>
      </c>
      <c r="Q41" s="1559">
        <f>'T8'!Q41/'T8'!$U41</f>
        <v>0.13331772013731935</v>
      </c>
      <c r="R41" s="1559">
        <f>'T8'!R41/'T8'!$U41</f>
        <v>0.10232292079869246</v>
      </c>
      <c r="S41" s="1559">
        <f>'T8'!S41/'T8'!$U41</f>
        <v>5.8669952331243273E-2</v>
      </c>
      <c r="T41" s="1559">
        <f>'T8'!T41/'T8'!$U41</f>
        <v>0.65070861432028315</v>
      </c>
      <c r="U41" s="1559">
        <f>'T8'!U41/'T8'!$U41</f>
        <v>1</v>
      </c>
      <c r="V41" s="1457">
        <f>'T8'!V41/'T8'!$AE41</f>
        <v>0.34239538970060884</v>
      </c>
      <c r="W41" s="1559">
        <f>'T8'!W41/'T8'!$AE41</f>
        <v>0.30525158918144507</v>
      </c>
      <c r="X41" s="1559">
        <f>'T8'!X41/'T8'!$AE41</f>
        <v>6.1877469972727077E-2</v>
      </c>
      <c r="Y41" s="1559">
        <f>'T8'!Y41/'T8'!$AE41</f>
        <v>4.0409406341464234E-2</v>
      </c>
      <c r="Z41" s="1559">
        <f>'T8'!Z41/'T8'!$AE41</f>
        <v>3.3142636753980562E-2</v>
      </c>
      <c r="AA41" s="1559">
        <f>'T8'!AA41/'T8'!$AE41</f>
        <v>0.10583893064747409</v>
      </c>
      <c r="AB41" s="1559">
        <f>'T8'!AB41/'T8'!$AE41</f>
        <v>7.123629394870673E-2</v>
      </c>
      <c r="AC41" s="1559">
        <f>'T8'!AC41/'T8'!$AE41</f>
        <v>3.9848283453593501E-2</v>
      </c>
      <c r="AD41" s="1559">
        <f>'T8'!AD41/'T8'!$AE41</f>
        <v>0.6576046102993911</v>
      </c>
      <c r="AE41" s="1559">
        <f>'T8'!AE41/'T8'!$AE41</f>
        <v>1</v>
      </c>
      <c r="AF41" s="990"/>
      <c r="AI41" s="1459">
        <f>'T8'!AN41/'T8'!$K41</f>
        <v>0.65163193698313759</v>
      </c>
      <c r="AJ41" s="1460">
        <f>'T8'!AO41/'T8'!$K41</f>
        <v>0.14501927294608072</v>
      </c>
      <c r="AK41" s="1461">
        <f>'T8'!AP41/'T8'!$K41</f>
        <v>0.14140973390993311</v>
      </c>
      <c r="AL41" s="1462">
        <f>'T8'!AQ41/'T8'!$K41</f>
        <v>0.34836806301686224</v>
      </c>
      <c r="AM41" s="1463">
        <f>'T8'!AR41/'T8'!$U41</f>
        <v>0.55580175579022617</v>
      </c>
      <c r="AN41" s="1464">
        <f>'T8'!AS41/'T8'!$U41</f>
        <v>0.174575776913512</v>
      </c>
      <c r="AO41" s="1465">
        <f>'T8'!AT41/'T8'!$U41</f>
        <v>0.20916443437755061</v>
      </c>
      <c r="AP41" s="1466">
        <f>'T8'!AU41/'T8'!$U41</f>
        <v>0.44419824420977383</v>
      </c>
      <c r="AQ41" s="1467">
        <f>'T8'!AV41/'T8'!$AE41</f>
        <v>0.64764697888205391</v>
      </c>
      <c r="AR41" s="1468">
        <f>'T8'!AW41/'T8'!$AE41</f>
        <v>0.14624833698893833</v>
      </c>
      <c r="AS41" s="1469">
        <f>'T8'!AX41/'T8'!$AE41</f>
        <v>0.14422721415628081</v>
      </c>
      <c r="AT41" s="1470">
        <f>'T8'!AY41/'T8'!$AE41</f>
        <v>0.3523530211179462</v>
      </c>
    </row>
    <row r="42" spans="1:46" s="644" customFormat="1" ht="12.75">
      <c r="A42" s="1455" t="s">
        <v>121</v>
      </c>
      <c r="B42" s="1458">
        <f>'T8'!B42/'T8'!$K42</f>
        <v>0.65888164079741451</v>
      </c>
      <c r="C42" s="1457">
        <f>'T8'!C42/'T8'!$K42</f>
        <v>0.12754281869462061</v>
      </c>
      <c r="D42" s="1457">
        <f>'T8'!D42/'T8'!$K42</f>
        <v>3.1423847191914371E-2</v>
      </c>
      <c r="E42" s="1457">
        <f>'T8'!E42/'T8'!$K42</f>
        <v>2.2932287136389919E-2</v>
      </c>
      <c r="F42" s="1559">
        <f>'T8'!F42/'T8'!$K42</f>
        <v>2.2498718420687156E-2</v>
      </c>
      <c r="G42" s="1559">
        <f>'T8'!G42/'T8'!$K42</f>
        <v>7.330824366024577E-2</v>
      </c>
      <c r="H42" s="1559">
        <f>'T8'!H42/'T8'!$K42</f>
        <v>3.8910593645268748E-2</v>
      </c>
      <c r="I42" s="1559">
        <f>'T8'!I42/'T8'!$K42</f>
        <v>2.4501850453458877E-2</v>
      </c>
      <c r="J42" s="1559">
        <f>'T8'!J42/'T8'!$K42</f>
        <v>0.34111835920258543</v>
      </c>
      <c r="K42" s="1559">
        <f>'T8'!K42/'T8'!$K42</f>
        <v>1</v>
      </c>
      <c r="L42" s="1559">
        <f>'T8'!L42/'T8'!$U42</f>
        <v>0.67320451138033544</v>
      </c>
      <c r="M42" s="1559">
        <f>'T8'!M42/'T8'!$U42</f>
        <v>0.11764072337647619</v>
      </c>
      <c r="N42" s="1559">
        <f>'T8'!N42/'T8'!$U42</f>
        <v>3.1032578855526849E-2</v>
      </c>
      <c r="O42" s="1559">
        <f>'T8'!O42/'T8'!$U42</f>
        <v>2.2810407682073285E-2</v>
      </c>
      <c r="P42" s="1559">
        <f>'T8'!P42/'T8'!$U42</f>
        <v>2.276102634698688E-2</v>
      </c>
      <c r="Q42" s="1559">
        <f>'T8'!Q42/'T8'!$U42</f>
        <v>6.8416512755773623E-2</v>
      </c>
      <c r="R42" s="1559">
        <f>'T8'!R42/'T8'!$U42</f>
        <v>3.9438656210124642E-2</v>
      </c>
      <c r="S42" s="1559">
        <f>'T8'!S42/'T8'!$U42</f>
        <v>2.4695583392703134E-2</v>
      </c>
      <c r="T42" s="1559">
        <f>'T8'!T42/'T8'!$U42</f>
        <v>0.32679548861966456</v>
      </c>
      <c r="U42" s="1559">
        <f>'T8'!U42/'T8'!$U42</f>
        <v>1</v>
      </c>
      <c r="V42" s="1457">
        <f>'T8'!V42/'T8'!$AE42</f>
        <v>0.65975845503751129</v>
      </c>
      <c r="W42" s="1559">
        <f>'T8'!W42/'T8'!$AE42</f>
        <v>0.1269366344711802</v>
      </c>
      <c r="X42" s="1559">
        <f>'T8'!X42/'T8'!$AE42</f>
        <v>3.139989461571413E-2</v>
      </c>
      <c r="Y42" s="1559">
        <f>'T8'!Y42/'T8'!$AE42</f>
        <v>2.2924825947621828E-2</v>
      </c>
      <c r="Z42" s="1559">
        <f>'T8'!Z42/'T8'!$AE42</f>
        <v>2.2514776327776261E-2</v>
      </c>
      <c r="AA42" s="1559">
        <f>'T8'!AA42/'T8'!$AE42</f>
        <v>7.3008782788143947E-2</v>
      </c>
      <c r="AB42" s="1559">
        <f>'T8'!AB42/'T8'!$AE42</f>
        <v>3.8942920459495489E-2</v>
      </c>
      <c r="AC42" s="1559">
        <f>'T8'!AC42/'T8'!$AE42</f>
        <v>2.4513710352556738E-2</v>
      </c>
      <c r="AD42" s="1559">
        <f>'T8'!AD42/'T8'!$AE42</f>
        <v>0.3402415449624886</v>
      </c>
      <c r="AE42" s="1559">
        <f>'T8'!AE42/'T8'!$AE42</f>
        <v>1</v>
      </c>
      <c r="AF42" s="990"/>
      <c r="AI42" s="1459">
        <f>'T8'!AN42/'T8'!$K42</f>
        <v>0.78642445949203521</v>
      </c>
      <c r="AJ42" s="1460">
        <f>'T8'!AO42/'T8'!$K42</f>
        <v>9.6240530796635679E-2</v>
      </c>
      <c r="AK42" s="1461">
        <f>'T8'!AP42/'T8'!$K42</f>
        <v>8.5911162519414788E-2</v>
      </c>
      <c r="AL42" s="1462">
        <f>'T8'!AQ42/'T8'!$K42</f>
        <v>0.21357554050796482</v>
      </c>
      <c r="AM42" s="1463">
        <f>'T8'!AR42/'T8'!$U42</f>
        <v>0.79084523475681157</v>
      </c>
      <c r="AN42" s="1464">
        <f>'T8'!AS42/'T8'!$U42</f>
        <v>9.1226920437846915E-2</v>
      </c>
      <c r="AO42" s="1465">
        <f>'T8'!AT42/'T8'!$U42</f>
        <v>8.6895265949814657E-2</v>
      </c>
      <c r="AP42" s="1466">
        <f>'T8'!AU42/'T8'!$U42</f>
        <v>0.20915476524318841</v>
      </c>
      <c r="AQ42" s="1467">
        <f>'T8'!AV42/'T8'!$AE42</f>
        <v>0.78669508950869149</v>
      </c>
      <c r="AR42" s="1468">
        <f>'T8'!AW42/'T8'!$AE42</f>
        <v>9.5933608735765757E-2</v>
      </c>
      <c r="AS42" s="1469">
        <f>'T8'!AX42/'T8'!$AE42</f>
        <v>8.5971407139828496E-2</v>
      </c>
      <c r="AT42" s="1470">
        <f>'T8'!AY42/'T8'!$AE42</f>
        <v>0.21330491049130842</v>
      </c>
    </row>
    <row r="43" spans="1:46" s="644" customFormat="1" ht="12.75">
      <c r="A43" s="1455" t="s">
        <v>160</v>
      </c>
      <c r="B43" s="1458">
        <f>'T8'!B43/'T8'!$K43</f>
        <v>0.43778614372595165</v>
      </c>
      <c r="C43" s="1457">
        <f>'T8'!C43/'T8'!$K43</f>
        <v>0.20724579870960011</v>
      </c>
      <c r="D43" s="1457">
        <f>'T8'!D43/'T8'!$K43</f>
        <v>7.6748681662235294E-2</v>
      </c>
      <c r="E43" s="1457">
        <f>'T8'!E43/'T8'!$K43</f>
        <v>5.1292485834392249E-2</v>
      </c>
      <c r="F43" s="1559">
        <f>'T8'!F43/'T8'!$K43</f>
        <v>3.6256296517047822E-2</v>
      </c>
      <c r="G43" s="1559">
        <f>'T8'!G43/'T8'!$K43</f>
        <v>7.705047820441531E-2</v>
      </c>
      <c r="H43" s="1559">
        <f>'T8'!H43/'T8'!$K43</f>
        <v>6.1701020550304062E-2</v>
      </c>
      <c r="I43" s="1559">
        <f>'T8'!I43/'T8'!$K43</f>
        <v>5.1919094796053389E-2</v>
      </c>
      <c r="J43" s="1559">
        <f>'T8'!J43/'T8'!$K43</f>
        <v>0.5622138562740483</v>
      </c>
      <c r="K43" s="1559">
        <f>'T8'!K43/'T8'!$K43</f>
        <v>1</v>
      </c>
      <c r="L43" s="1559">
        <f>'T8'!L43/'T8'!$U43</f>
        <v>0.37469577097604034</v>
      </c>
      <c r="M43" s="1559">
        <f>'T8'!M43/'T8'!$U43</f>
        <v>8.5044981468380312E-2</v>
      </c>
      <c r="N43" s="1559">
        <f>'T8'!N43/'T8'!$U43</f>
        <v>0.13824010697878972</v>
      </c>
      <c r="O43" s="1559">
        <f>'T8'!O43/'T8'!$U43</f>
        <v>8.3953301746093445E-2</v>
      </c>
      <c r="P43" s="1559">
        <f>'T8'!P43/'T8'!$U43</f>
        <v>6.2457998334477988E-2</v>
      </c>
      <c r="Q43" s="1559">
        <f>'T8'!Q43/'T8'!$U43</f>
        <v>5.8736354913195919E-2</v>
      </c>
      <c r="R43" s="1559">
        <f>'T8'!R43/'T8'!$U43</f>
        <v>9.4244357875877982E-2</v>
      </c>
      <c r="S43" s="1559">
        <f>'T8'!S43/'T8'!$U43</f>
        <v>0.10262712770714411</v>
      </c>
      <c r="T43" s="1559">
        <f>'T8'!T43/'T8'!$U43</f>
        <v>0.62530422902395955</v>
      </c>
      <c r="U43" s="1559">
        <f>'T8'!U43/'T8'!$U43</f>
        <v>1</v>
      </c>
      <c r="V43" s="1457">
        <f>'T8'!V43/'T8'!$AE43</f>
        <v>0.51124836764061077</v>
      </c>
      <c r="W43" s="1559">
        <f>'T8'!W43/'T8'!$AE43</f>
        <v>0.2142864052756028</v>
      </c>
      <c r="X43" s="1559">
        <f>'T8'!X43/'T8'!$AE43</f>
        <v>5.069205488592015E-2</v>
      </c>
      <c r="Y43" s="1559">
        <f>'T8'!Y43/'T8'!$AE43</f>
        <v>5.2276428684394298E-2</v>
      </c>
      <c r="Z43" s="1559">
        <f>'T8'!Z43/'T8'!$AE43</f>
        <v>2.5784390344777808E-2</v>
      </c>
      <c r="AA43" s="1559">
        <f>'T8'!AA43/'T8'!$AE43</f>
        <v>8.7737697315867835E-2</v>
      </c>
      <c r="AB43" s="1559">
        <f>'T8'!AB43/'T8'!$AE43</f>
        <v>3.2581351347660402E-2</v>
      </c>
      <c r="AC43" s="1559">
        <f>'T8'!AC43/'T8'!$AE43</f>
        <v>2.5393304505166005E-2</v>
      </c>
      <c r="AD43" s="1559">
        <f>'T8'!AD43/'T8'!$AE43</f>
        <v>0.48875163235938929</v>
      </c>
      <c r="AE43" s="1559">
        <f>'T8'!AE43/'T8'!$AE43</f>
        <v>1</v>
      </c>
      <c r="AF43" s="990"/>
      <c r="AI43" s="1459">
        <f>'T8'!AN43/'T8'!$K43</f>
        <v>0.64503194243555173</v>
      </c>
      <c r="AJ43" s="1460">
        <f>'T8'!AO43/'T8'!$K43</f>
        <v>0.12834296403880757</v>
      </c>
      <c r="AK43" s="1461">
        <f>'T8'!AP43/'T8'!$K43</f>
        <v>0.14987641186340531</v>
      </c>
      <c r="AL43" s="1462">
        <f>'T8'!AQ43/'T8'!$K43</f>
        <v>0.3549680575644481</v>
      </c>
      <c r="AM43" s="1463">
        <f>'T8'!AR43/'T8'!$U43</f>
        <v>0.4597407524444207</v>
      </c>
      <c r="AN43" s="1464">
        <f>'T8'!AS43/'T8'!$U43</f>
        <v>0.14268965665928937</v>
      </c>
      <c r="AO43" s="1465">
        <f>'T8'!AT43/'T8'!$U43</f>
        <v>0.25932948391750005</v>
      </c>
      <c r="AP43" s="1466">
        <f>'T8'!AU43/'T8'!$U43</f>
        <v>0.54025924755557919</v>
      </c>
      <c r="AQ43" s="1467">
        <f>'T8'!AV43/'T8'!$AE43</f>
        <v>0.7255347729162136</v>
      </c>
      <c r="AR43" s="1468">
        <f>'T8'!AW43/'T8'!$AE43</f>
        <v>0.14001412600026214</v>
      </c>
      <c r="AS43" s="1469">
        <f>'T8'!AX43/'T8'!$AE43</f>
        <v>8.3759046197604214E-2</v>
      </c>
      <c r="AT43" s="1470">
        <f>'T8'!AY43/'T8'!$AE43</f>
        <v>0.27446522708378651</v>
      </c>
    </row>
    <row r="44" spans="1:46" s="644" customFormat="1" ht="12.75">
      <c r="A44" s="1455" t="s">
        <v>120</v>
      </c>
      <c r="B44" s="1458">
        <f>'T8'!B44/'T8'!$K44</f>
        <v>0.38748459919577005</v>
      </c>
      <c r="C44" s="1457">
        <f>'T8'!C44/'T8'!$K44</f>
        <v>0.12193231555505736</v>
      </c>
      <c r="D44" s="1457">
        <f>'T8'!D44/'T8'!$K44</f>
        <v>1.9488520321068944E-2</v>
      </c>
      <c r="E44" s="1457">
        <f>'T8'!E44/'T8'!$K44</f>
        <v>4.7851010226197685E-2</v>
      </c>
      <c r="F44" s="1559">
        <f>'T8'!F44/'T8'!$K44</f>
        <v>6.6785238749727346E-2</v>
      </c>
      <c r="G44" s="1559">
        <f>'T8'!G44/'T8'!$K44</f>
        <v>0.19598521628962948</v>
      </c>
      <c r="H44" s="1559">
        <f>'T8'!H44/'T8'!$K44</f>
        <v>0.1250477012290295</v>
      </c>
      <c r="I44" s="1559">
        <f>'T8'!I44/'T8'!$K44</f>
        <v>3.5425398433519648E-2</v>
      </c>
      <c r="J44" s="1559">
        <f>'T8'!J44/'T8'!$K44</f>
        <v>0.61251540080422995</v>
      </c>
      <c r="K44" s="1559">
        <f>'T8'!K44/'T8'!$K44</f>
        <v>1</v>
      </c>
      <c r="L44" s="1559">
        <f>'T8'!L44/'T8'!$U44</f>
        <v>0.35427011680603693</v>
      </c>
      <c r="M44" s="1559">
        <f>'T8'!M44/'T8'!$U44</f>
        <v>0.1285161116872611</v>
      </c>
      <c r="N44" s="1559">
        <f>'T8'!N44/'T8'!$U44</f>
        <v>2.0533115653418192E-2</v>
      </c>
      <c r="O44" s="1559">
        <f>'T8'!O44/'T8'!$U44</f>
        <v>5.0448232809020166E-2</v>
      </c>
      <c r="P44" s="1559">
        <f>'T8'!P44/'T8'!$U44</f>
        <v>7.0412381329851711E-2</v>
      </c>
      <c r="Q44" s="1559">
        <f>'T8'!Q44/'T8'!$U44</f>
        <v>0.20663591675427131</v>
      </c>
      <c r="R44" s="1559">
        <f>'T8'!R44/'T8'!$U44</f>
        <v>0.13183760414634316</v>
      </c>
      <c r="S44" s="1559">
        <f>'T8'!S44/'T8'!$U44</f>
        <v>3.7346520813797426E-2</v>
      </c>
      <c r="T44" s="1559">
        <f>'T8'!T44/'T8'!$U44</f>
        <v>0.64572988319396307</v>
      </c>
      <c r="U44" s="1559">
        <f>'T8'!U44/'T8'!$U44</f>
        <v>1</v>
      </c>
      <c r="V44" s="1457">
        <f>'T8'!V44/'T8'!$AE44</f>
        <v>0.38456651810874637</v>
      </c>
      <c r="W44" s="1559">
        <f>'T8'!W44/'T8'!$AE44</f>
        <v>0.12251073947113021</v>
      </c>
      <c r="X44" s="1559">
        <f>'T8'!X44/'T8'!$AE44</f>
        <v>1.9580293959060777E-2</v>
      </c>
      <c r="Y44" s="1559">
        <f>'T8'!Y44/'T8'!$AE44</f>
        <v>4.8079190994116797E-2</v>
      </c>
      <c r="Z44" s="1559">
        <f>'T8'!Z44/'T8'!$AE44</f>
        <v>6.7103903844031837E-2</v>
      </c>
      <c r="AA44" s="1559">
        <f>'T8'!AA44/'T8'!$AE44</f>
        <v>0.19692094086979131</v>
      </c>
      <c r="AB44" s="1559">
        <f>'T8'!AB44/'T8'!$AE44</f>
        <v>0.12564423279779677</v>
      </c>
      <c r="AC44" s="1559">
        <f>'T8'!AC44/'T8'!$AE44</f>
        <v>3.5594179955325912E-2</v>
      </c>
      <c r="AD44" s="1559">
        <f>'T8'!AD44/'T8'!$AE44</f>
        <v>0.61543348189125358</v>
      </c>
      <c r="AE44" s="1559">
        <f>'T8'!AE44/'T8'!$AE44</f>
        <v>1</v>
      </c>
      <c r="AF44" s="990"/>
      <c r="AI44" s="1459">
        <f>'T8'!AN44/'T8'!$K44</f>
        <v>0.50941691475082729</v>
      </c>
      <c r="AJ44" s="1460">
        <f>'T8'!AO44/'T8'!$K44</f>
        <v>0.24383622651582718</v>
      </c>
      <c r="AK44" s="1461">
        <f>'T8'!AP44/'T8'!$K44</f>
        <v>0.22725833841227652</v>
      </c>
      <c r="AL44" s="1462">
        <f>'T8'!AQ44/'T8'!$K44</f>
        <v>0.4905830852491726</v>
      </c>
      <c r="AM44" s="1463">
        <f>'T8'!AR44/'T8'!$U44</f>
        <v>0.482786228493298</v>
      </c>
      <c r="AN44" s="1464">
        <f>'T8'!AS44/'T8'!$U44</f>
        <v>0.25708414956329145</v>
      </c>
      <c r="AO44" s="1465">
        <f>'T8'!AT44/'T8'!$U44</f>
        <v>0.23959650628999232</v>
      </c>
      <c r="AP44" s="1466">
        <f>'T8'!AU44/'T8'!$U44</f>
        <v>0.517213771506702</v>
      </c>
      <c r="AQ44" s="1467">
        <f>'T8'!AV44/'T8'!$AE44</f>
        <v>0.50707725757987665</v>
      </c>
      <c r="AR44" s="1468">
        <f>'T8'!AW44/'T8'!$AE44</f>
        <v>0.24500013186390807</v>
      </c>
      <c r="AS44" s="1469">
        <f>'T8'!AX44/'T8'!$AE44</f>
        <v>0.22834231659715454</v>
      </c>
      <c r="AT44" s="1470">
        <f>'T8'!AY44/'T8'!$AE44</f>
        <v>0.49292274242012341</v>
      </c>
    </row>
    <row r="45" spans="1:46" s="644" customFormat="1" ht="12.75">
      <c r="A45" s="1455" t="s">
        <v>122</v>
      </c>
      <c r="B45" s="1458">
        <f>'T8'!B45/'T8'!$K45</f>
        <v>0.65850827737839068</v>
      </c>
      <c r="C45" s="1457">
        <f>'T8'!C45/'T8'!$K45</f>
        <v>0.10762895475164581</v>
      </c>
      <c r="D45" s="1457">
        <f>'T8'!D45/'T8'!$K45</f>
        <v>2.8570966659655035E-2</v>
      </c>
      <c r="E45" s="1457">
        <f>'T8'!E45/'T8'!$K45</f>
        <v>2.282655151773055E-2</v>
      </c>
      <c r="F45" s="1559">
        <f>'T8'!F45/'T8'!$K45</f>
        <v>2.1315940632941153E-2</v>
      </c>
      <c r="G45" s="1559">
        <f>'T8'!G45/'T8'!$K45</f>
        <v>9.906192862383259E-2</v>
      </c>
      <c r="H45" s="1559">
        <f>'T8'!H45/'T8'!$K45</f>
        <v>4.1867254951764923E-2</v>
      </c>
      <c r="I45" s="1559">
        <f>'T8'!I45/'T8'!$K45</f>
        <v>2.0220125484039224E-2</v>
      </c>
      <c r="J45" s="1559">
        <f>'T8'!J45/'T8'!$K45</f>
        <v>0.34149172262160932</v>
      </c>
      <c r="K45" s="1559">
        <f>'T8'!K45/'T8'!$K45</f>
        <v>1</v>
      </c>
      <c r="L45" s="1559">
        <f>'T8'!L45/'T8'!$U45</f>
        <v>0.66436257323799874</v>
      </c>
      <c r="M45" s="1559">
        <f>'T8'!M45/'T8'!$U45</f>
        <v>0.10243272710530163</v>
      </c>
      <c r="N45" s="1559">
        <f>'T8'!N45/'T8'!$U45</f>
        <v>2.9423096060950223E-2</v>
      </c>
      <c r="O45" s="1559">
        <f>'T8'!O45/'T8'!$U45</f>
        <v>2.3525159897905847E-2</v>
      </c>
      <c r="P45" s="1559">
        <f>'T8'!P45/'T8'!$U45</f>
        <v>2.1972626142412702E-2</v>
      </c>
      <c r="Q45" s="1559">
        <f>'T8'!Q45/'T8'!$U45</f>
        <v>9.2265170841984753E-2</v>
      </c>
      <c r="R45" s="1559">
        <f>'T8'!R45/'T8'!$U45</f>
        <v>4.3937334407131622E-2</v>
      </c>
      <c r="S45" s="1559">
        <f>'T8'!S45/'T8'!$U45</f>
        <v>2.2081312306314455E-2</v>
      </c>
      <c r="T45" s="1559">
        <f>'T8'!T45/'T8'!$U45</f>
        <v>0.3356374267620012</v>
      </c>
      <c r="U45" s="1559">
        <f>'T8'!U45/'T8'!$U45</f>
        <v>1</v>
      </c>
      <c r="V45" s="1457">
        <f>'T8'!V45/'T8'!$AE45</f>
        <v>0.65888977885008593</v>
      </c>
      <c r="W45" s="1559">
        <f>'T8'!W45/'T8'!$AE45</f>
        <v>0.10729033700121396</v>
      </c>
      <c r="X45" s="1559">
        <f>'T8'!X45/'T8'!$AE45</f>
        <v>2.8626496586475401E-2</v>
      </c>
      <c r="Y45" s="1559">
        <f>'T8'!Y45/'T8'!$AE45</f>
        <v>2.2872077082472551E-2</v>
      </c>
      <c r="Z45" s="1559">
        <f>'T8'!Z45/'T8'!$AE45</f>
        <v>2.1358734248828039E-2</v>
      </c>
      <c r="AA45" s="1559">
        <f>'T8'!AA45/'T8'!$AE45</f>
        <v>9.8619010609657679E-2</v>
      </c>
      <c r="AB45" s="1559">
        <f>'T8'!AB45/'T8'!$AE45</f>
        <v>4.2002153900790887E-2</v>
      </c>
      <c r="AC45" s="1559">
        <f>'T8'!AC45/'T8'!$AE45</f>
        <v>2.0341411720475704E-2</v>
      </c>
      <c r="AD45" s="1559">
        <f>'T8'!AD45/'T8'!$AE45</f>
        <v>0.34111022114991418</v>
      </c>
      <c r="AE45" s="1559">
        <f>'T8'!AE45/'T8'!$AE45</f>
        <v>1</v>
      </c>
      <c r="AF45" s="990"/>
      <c r="AI45" s="1459">
        <f>'T8'!AN45/'T8'!$K45</f>
        <v>0.76613723213003648</v>
      </c>
      <c r="AJ45" s="1460">
        <f>'T8'!AO45/'T8'!$K45</f>
        <v>0.12188848014156313</v>
      </c>
      <c r="AK45" s="1461">
        <f>'T8'!AP45/'T8'!$K45</f>
        <v>8.3403321068745304E-2</v>
      </c>
      <c r="AL45" s="1462">
        <f>'T8'!AQ45/'T8'!$K45</f>
        <v>0.23386276786996346</v>
      </c>
      <c r="AM45" s="1463">
        <f>'T8'!AR45/'T8'!$U45</f>
        <v>0.76679530034330046</v>
      </c>
      <c r="AN45" s="1464">
        <f>'T8'!AS45/'T8'!$U45</f>
        <v>0.1157903307398906</v>
      </c>
      <c r="AO45" s="1465">
        <f>'T8'!AT45/'T8'!$U45</f>
        <v>8.7991272855858768E-2</v>
      </c>
      <c r="AP45" s="1466">
        <f>'T8'!AU45/'T8'!$U45</f>
        <v>0.23320469965669963</v>
      </c>
      <c r="AQ45" s="1467">
        <f>'T8'!AV45/'T8'!$AE45</f>
        <v>0.76618011585129986</v>
      </c>
      <c r="AR45" s="1468">
        <f>'T8'!AW45/'T8'!$AE45</f>
        <v>0.12149108769213021</v>
      </c>
      <c r="AS45" s="1469">
        <f>'T8'!AX45/'T8'!$AE45</f>
        <v>8.3702299870094643E-2</v>
      </c>
      <c r="AT45" s="1470">
        <f>'T8'!AY45/'T8'!$AE45</f>
        <v>0.23381988414870025</v>
      </c>
    </row>
    <row r="46" spans="1:46" s="644" customFormat="1" ht="12.75">
      <c r="A46" s="1455" t="s">
        <v>173</v>
      </c>
      <c r="B46" s="1458">
        <f>'T8'!B46/'T8'!$K46</f>
        <v>0.71998865790958488</v>
      </c>
      <c r="C46" s="1457">
        <f>'T8'!C46/'T8'!$K46</f>
        <v>0.22523051511168901</v>
      </c>
      <c r="D46" s="1457">
        <f>'T8'!D46/'T8'!$K46</f>
        <v>1.1721502839421555E-2</v>
      </c>
      <c r="E46" s="1457">
        <f>'T8'!E46/'T8'!$K46</f>
        <v>9.2231771576429082E-3</v>
      </c>
      <c r="F46" s="1559">
        <f>'T8'!F46/'T8'!$K46</f>
        <v>1.6085123632560486E-3</v>
      </c>
      <c r="G46" s="1559">
        <f>'T8'!G46/'T8'!$K46</f>
        <v>2.5904132117015515E-2</v>
      </c>
      <c r="H46" s="1559">
        <f>'T8'!H46/'T8'!$K46</f>
        <v>5.314407299903073E-3</v>
      </c>
      <c r="I46" s="1559">
        <f>'T8'!I46/'T8'!$K46</f>
        <v>1.0090952014870157E-3</v>
      </c>
      <c r="J46" s="1559">
        <f>'T8'!J46/'T8'!$K46</f>
        <v>0.28001134209041512</v>
      </c>
      <c r="K46" s="1559">
        <f>'T8'!K46/'T8'!$K46</f>
        <v>1</v>
      </c>
      <c r="L46" s="1559">
        <f>'T8'!L46/'T8'!$U46</f>
        <v>0.75084150504064295</v>
      </c>
      <c r="M46" s="1559">
        <f>'T8'!M46/'T8'!$U46</f>
        <v>0.13696856879849562</v>
      </c>
      <c r="N46" s="1559">
        <f>'T8'!N46/'T8'!$U46</f>
        <v>5.3108408513403167E-3</v>
      </c>
      <c r="O46" s="1559">
        <f>'T8'!O46/'T8'!$U46</f>
        <v>2.8356414086218518E-2</v>
      </c>
      <c r="P46" s="1559">
        <f>'T8'!P46/'T8'!$U46</f>
        <v>2.7693532136186375E-3</v>
      </c>
      <c r="Q46" s="1559">
        <f>'T8'!Q46/'T8'!$U46</f>
        <v>5.9456266030339294E-2</v>
      </c>
      <c r="R46" s="1559">
        <f>'T8'!R46/'T8'!$U46</f>
        <v>1.2728444711097461E-2</v>
      </c>
      <c r="S46" s="1559">
        <f>'T8'!S46/'T8'!$U46</f>
        <v>3.5686072682471876E-3</v>
      </c>
      <c r="T46" s="1559">
        <f>'T8'!T46/'T8'!$U46</f>
        <v>0.24915849495935702</v>
      </c>
      <c r="U46" s="1559">
        <f>'T8'!U46/'T8'!$U46</f>
        <v>1</v>
      </c>
      <c r="V46" s="1457">
        <f>'T8'!V46/'T8'!$AE46</f>
        <v>0.7203571892608992</v>
      </c>
      <c r="W46" s="1559">
        <f>'T8'!W46/'T8'!$AE46</f>
        <v>0.2241762430632695</v>
      </c>
      <c r="X46" s="1559">
        <f>'T8'!X46/'T8'!$AE46</f>
        <v>1.1644928709479791E-2</v>
      </c>
      <c r="Y46" s="1559">
        <f>'T8'!Y46/'T8'!$AE46</f>
        <v>9.4517200091454937E-3</v>
      </c>
      <c r="Z46" s="1559">
        <f>'T8'!Z46/'T8'!$AE46</f>
        <v>1.6223783849372167E-3</v>
      </c>
      <c r="AA46" s="1559">
        <f>'T8'!AA46/'T8'!$AE46</f>
        <v>2.6304905932087827E-2</v>
      </c>
      <c r="AB46" s="1559">
        <f>'T8'!AB46/'T8'!$AE46</f>
        <v>5.4029665571488032E-3</v>
      </c>
      <c r="AC46" s="1559">
        <f>'T8'!AC46/'T8'!$AE46</f>
        <v>1.0396680830321663E-3</v>
      </c>
      <c r="AD46" s="1559">
        <f>'T8'!AD46/'T8'!$AE46</f>
        <v>0.27964281073910086</v>
      </c>
      <c r="AE46" s="1559">
        <f>'T8'!AE46/'T8'!$AE46</f>
        <v>1</v>
      </c>
      <c r="AF46" s="990"/>
      <c r="AI46" s="1459">
        <f>'T8'!AN46/'T8'!$K46</f>
        <v>0.9452191730212739</v>
      </c>
      <c r="AJ46" s="1460">
        <f>'T8'!AO46/'T8'!$K46</f>
        <v>3.5127309274658423E-2</v>
      </c>
      <c r="AK46" s="1461">
        <f>'T8'!AP46/'T8'!$K46</f>
        <v>7.9320148646461388E-3</v>
      </c>
      <c r="AL46" s="1462">
        <f>'T8'!AQ46/'T8'!$K46</f>
        <v>5.4780826978726126E-2</v>
      </c>
      <c r="AM46" s="1463">
        <f>'T8'!AR46/'T8'!$U46</f>
        <v>0.88781007383913857</v>
      </c>
      <c r="AN46" s="1464">
        <f>'T8'!AS46/'T8'!$U46</f>
        <v>8.7812680116557809E-2</v>
      </c>
      <c r="AO46" s="1465">
        <f>'T8'!AT46/'T8'!$U46</f>
        <v>1.9066405192963289E-2</v>
      </c>
      <c r="AP46" s="1466">
        <f>'T8'!AU46/'T8'!$U46</f>
        <v>0.1121899261608614</v>
      </c>
      <c r="AQ46" s="1467">
        <f>'T8'!AV46/'T8'!$AE46</f>
        <v>0.94453343232416875</v>
      </c>
      <c r="AR46" s="1468">
        <f>'T8'!AW46/'T8'!$AE46</f>
        <v>3.5756625941233321E-2</v>
      </c>
      <c r="AS46" s="1469">
        <f>'T8'!AX46/'T8'!$AE46</f>
        <v>8.0650130251181864E-3</v>
      </c>
      <c r="AT46" s="1470">
        <f>'T8'!AY46/'T8'!$AE46</f>
        <v>5.5466567675831302E-2</v>
      </c>
    </row>
    <row r="47" spans="1:46" s="644" customFormat="1" ht="12.75">
      <c r="A47" s="1568" t="s">
        <v>123</v>
      </c>
      <c r="B47" s="1569">
        <f>'T8'!B47/'T8'!$K47</f>
        <v>0.49118640084565607</v>
      </c>
      <c r="C47" s="1570">
        <f>'T8'!C47/'T8'!$K47</f>
        <v>0.21573913161504768</v>
      </c>
      <c r="D47" s="1570">
        <f>'T8'!D47/'T8'!$K47</f>
        <v>4.9689592727025778E-2</v>
      </c>
      <c r="E47" s="1570">
        <f>'T8'!E47/'T8'!$K47</f>
        <v>6.0906953248747883E-2</v>
      </c>
      <c r="F47" s="1571">
        <f>'T8'!F47/'T8'!$K47</f>
        <v>2.7317211592450499E-2</v>
      </c>
      <c r="G47" s="1571">
        <f>'T8'!G47/'T8'!$K47</f>
        <v>6.9031805948788993E-2</v>
      </c>
      <c r="H47" s="1571">
        <f>'T8'!H47/'T8'!$K47</f>
        <v>5.545815067124428E-2</v>
      </c>
      <c r="I47" s="1571">
        <f>'T8'!I47/'T8'!$K47</f>
        <v>3.0670753351038766E-2</v>
      </c>
      <c r="J47" s="1571">
        <f>'T8'!J47/'T8'!$K47</f>
        <v>0.50881359915434388</v>
      </c>
      <c r="K47" s="1571">
        <f>'T8'!K47/'T8'!$K47</f>
        <v>1</v>
      </c>
      <c r="L47" s="1571">
        <f>'T8'!L47/'T8'!$U47</f>
        <v>0.45307482710559754</v>
      </c>
      <c r="M47" s="1571">
        <f>'T8'!M47/'T8'!$U47</f>
        <v>0.15989143471682463</v>
      </c>
      <c r="N47" s="1571">
        <f>'T8'!N47/'T8'!$U47</f>
        <v>5.3952894820231238E-2</v>
      </c>
      <c r="O47" s="1571">
        <f>'T8'!O47/'T8'!$U47</f>
        <v>0.10091480276562308</v>
      </c>
      <c r="P47" s="1571">
        <f>'T8'!P47/'T8'!$U47</f>
        <v>3.4612488278740305E-2</v>
      </c>
      <c r="Q47" s="1571">
        <f>'T8'!Q47/'T8'!$U47</f>
        <v>9.0199219258622856E-2</v>
      </c>
      <c r="R47" s="1571">
        <f>'T8'!R47/'T8'!$U47</f>
        <v>6.7857348601912976E-2</v>
      </c>
      <c r="S47" s="1571">
        <f>'T8'!S47/'T8'!$U47</f>
        <v>3.9496984452447391E-2</v>
      </c>
      <c r="T47" s="1571">
        <f>'T8'!T47/'T8'!$U47</f>
        <v>0.54692517289440246</v>
      </c>
      <c r="U47" s="1571">
        <f>'T8'!U47/'T8'!$U47</f>
        <v>1</v>
      </c>
      <c r="V47" s="1570">
        <f>'T8'!V47/'T8'!$AE47</f>
        <v>0.4895228112289669</v>
      </c>
      <c r="W47" s="1571">
        <f>'T8'!W47/'T8'!$AE47</f>
        <v>0.21330135118358157</v>
      </c>
      <c r="X47" s="1571">
        <f>'T8'!X47/'T8'!$AE47</f>
        <v>4.9875688036115876E-2</v>
      </c>
      <c r="Y47" s="1571">
        <f>'T8'!Y47/'T8'!$AE47</f>
        <v>6.2653316269500894E-2</v>
      </c>
      <c r="Z47" s="1571">
        <f>'T8'!Z47/'T8'!$AE47</f>
        <v>2.7635654137724636E-2</v>
      </c>
      <c r="AA47" s="1571">
        <f>'T8'!AA47/'T8'!$AE47</f>
        <v>6.9955774327386727E-2</v>
      </c>
      <c r="AB47" s="1571">
        <f>'T8'!AB47/'T8'!$AE47</f>
        <v>5.5999381979964936E-2</v>
      </c>
      <c r="AC47" s="1571">
        <f>'T8'!AC47/'T8'!$AE47</f>
        <v>3.1056022836758537E-2</v>
      </c>
      <c r="AD47" s="1571">
        <f>'T8'!AD47/'T8'!$AE47</f>
        <v>0.5104771887710331</v>
      </c>
      <c r="AE47" s="1571">
        <f>'T8'!AE47/'T8'!$AE47</f>
        <v>1</v>
      </c>
      <c r="AF47" s="990"/>
      <c r="AI47" s="1523">
        <f>'T8'!AN47/'T8'!$K47</f>
        <v>0.70692553246070378</v>
      </c>
      <c r="AJ47" s="1524">
        <f>'T8'!AO47/'T8'!$K47</f>
        <v>0.12993875919753686</v>
      </c>
      <c r="AK47" s="1525">
        <f>'T8'!AP47/'T8'!$K47</f>
        <v>0.11344611561473354</v>
      </c>
      <c r="AL47" s="1526">
        <f>'T8'!AQ47/'T8'!$K47</f>
        <v>0.29307446753929617</v>
      </c>
      <c r="AM47" s="1527">
        <f>'T8'!AR47/'T8'!$U47</f>
        <v>0.6129662618224222</v>
      </c>
      <c r="AN47" s="1528">
        <f>'T8'!AS47/'T8'!$U47</f>
        <v>0.19111402202424596</v>
      </c>
      <c r="AO47" s="1529">
        <f>'T8'!AT47/'T8'!$U47</f>
        <v>0.14196682133310068</v>
      </c>
      <c r="AP47" s="1530">
        <f>'T8'!AU47/'T8'!$U47</f>
        <v>0.38703373817757786</v>
      </c>
      <c r="AQ47" s="1531">
        <f>'T8'!AV47/'T8'!$AE47</f>
        <v>0.70282416241254864</v>
      </c>
      <c r="AR47" s="1532">
        <f>'T8'!AW47/'T8'!$AE47</f>
        <v>0.13260909059688764</v>
      </c>
      <c r="AS47" s="1533">
        <f>'T8'!AX47/'T8'!$AE47</f>
        <v>0.1146910589544481</v>
      </c>
      <c r="AT47" s="1534">
        <f>'T8'!AY47/'T8'!$AE47</f>
        <v>0.29717583758745164</v>
      </c>
    </row>
    <row r="48" spans="1:46" s="625" customFormat="1" ht="12.75">
      <c r="A48" s="1491" t="s">
        <v>124</v>
      </c>
      <c r="B48" s="1492">
        <f>'T8'!B48/'T8'!$K48</f>
        <v>0.47390939410418526</v>
      </c>
      <c r="C48" s="1493">
        <f>'T8'!C48/'T8'!$K48</f>
        <v>0.22544703697879662</v>
      </c>
      <c r="D48" s="1493">
        <f>'T8'!D48/'T8'!$K48</f>
        <v>5.1636772793359521E-2</v>
      </c>
      <c r="E48" s="1493">
        <f>'T8'!E48/'T8'!$K48</f>
        <v>4.3264862103803474E-2</v>
      </c>
      <c r="F48" s="1561">
        <f>'T8'!F48/'T8'!$K48</f>
        <v>2.9301802660604368E-2</v>
      </c>
      <c r="G48" s="1561">
        <f>'T8'!G48/'T8'!$K48</f>
        <v>8.4642180568357164E-2</v>
      </c>
      <c r="H48" s="1561">
        <f>'T8'!H48/'T8'!$K48</f>
        <v>5.7734119046308159E-2</v>
      </c>
      <c r="I48" s="1561">
        <f>'T8'!I48/'T8'!$K48</f>
        <v>3.4063831744585417E-2</v>
      </c>
      <c r="J48" s="1561">
        <f>'T8'!J48/'T8'!$K48</f>
        <v>0.52609060589581469</v>
      </c>
      <c r="K48" s="1561">
        <f>'T8'!K48/'T8'!$K48</f>
        <v>1</v>
      </c>
      <c r="L48" s="1561">
        <f>'T8'!L48/'T8'!$U48</f>
        <v>0.47145089206903118</v>
      </c>
      <c r="M48" s="1561">
        <f>'T8'!M48/'T8'!$U48</f>
        <v>0.15212046896245016</v>
      </c>
      <c r="N48" s="1561">
        <f>'T8'!N48/'T8'!$U48</f>
        <v>5.652406796450736E-2</v>
      </c>
      <c r="O48" s="1561">
        <f>'T8'!O48/'T8'!$U48</f>
        <v>5.7128349114449924E-2</v>
      </c>
      <c r="P48" s="1561">
        <f>'T8'!P48/'T8'!$U48</f>
        <v>3.9803516395341763E-2</v>
      </c>
      <c r="Q48" s="1561">
        <f>'T8'!Q48/'T8'!$U48</f>
        <v>9.9710723432654233E-2</v>
      </c>
      <c r="R48" s="1561">
        <f>'T8'!R48/'T8'!$U48</f>
        <v>7.5883285490697908E-2</v>
      </c>
      <c r="S48" s="1561">
        <f>'T8'!S48/'T8'!$U48</f>
        <v>4.7378696570867428E-2</v>
      </c>
      <c r="T48" s="1561">
        <f>'T8'!T48/'T8'!$U48</f>
        <v>0.52854910793096876</v>
      </c>
      <c r="U48" s="1561">
        <f>'T8'!U48/'T8'!$U48</f>
        <v>1</v>
      </c>
      <c r="V48" s="1493">
        <f>'T8'!V48/'T8'!$AE48</f>
        <v>0.48393580300249517</v>
      </c>
      <c r="W48" s="1561">
        <f>'T8'!W48/'T8'!$AE48</f>
        <v>0.2236342322144467</v>
      </c>
      <c r="X48" s="1561">
        <f>'T8'!X48/'T8'!$AE48</f>
        <v>4.8073823065448405E-2</v>
      </c>
      <c r="Y48" s="1561">
        <f>'T8'!Y48/'T8'!$AE48</f>
        <v>4.3871022032156995E-2</v>
      </c>
      <c r="Z48" s="1561">
        <f>'T8'!Z48/'T8'!$AE48</f>
        <v>2.8252559201557018E-2</v>
      </c>
      <c r="AA48" s="1561">
        <f>'T8'!AA48/'T8'!$AE48</f>
        <v>8.6849700304380523E-2</v>
      </c>
      <c r="AB48" s="1561">
        <f>'T8'!AB48/'T8'!$AE48</f>
        <v>5.4507503320517424E-2</v>
      </c>
      <c r="AC48" s="1561">
        <f>'T8'!AC48/'T8'!$AE48</f>
        <v>3.0875356858997848E-2</v>
      </c>
      <c r="AD48" s="1561">
        <f>'T8'!AD48/'T8'!$AE48</f>
        <v>0.51606419699750483</v>
      </c>
      <c r="AE48" s="1561">
        <f>'T8'!AE48/'T8'!$AE48</f>
        <v>1</v>
      </c>
      <c r="AF48" s="992"/>
      <c r="AI48" s="1494">
        <f>'T8'!AN48/'T8'!$K48</f>
        <v>0.69935643108298184</v>
      </c>
      <c r="AJ48" s="1495">
        <f>'T8'!AO48/'T8'!$K48</f>
        <v>0.1279070426721606</v>
      </c>
      <c r="AK48" s="1496">
        <f>'T8'!AP48/'T8'!$K48</f>
        <v>0.12109975345149795</v>
      </c>
      <c r="AL48" s="1497">
        <f>'T8'!AQ48/'T8'!$K48</f>
        <v>0.3006435689170181</v>
      </c>
      <c r="AM48" s="1498">
        <f>'T8'!AR48/'T8'!$U48</f>
        <v>0.62357136103148136</v>
      </c>
      <c r="AN48" s="1499">
        <f>'T8'!AS48/'T8'!$U48</f>
        <v>0.15683907254710419</v>
      </c>
      <c r="AO48" s="1500">
        <f>'T8'!AT48/'T8'!$U48</f>
        <v>0.1630654984569071</v>
      </c>
      <c r="AP48" s="1501">
        <f>'T8'!AU48/'T8'!$U48</f>
        <v>0.37642863896851858</v>
      </c>
      <c r="AQ48" s="1502">
        <f>'T8'!AV48/'T8'!$AE48</f>
        <v>0.70757003521694195</v>
      </c>
      <c r="AR48" s="1503">
        <f>'T8'!AW48/'T8'!$AE48</f>
        <v>0.1307207223365375</v>
      </c>
      <c r="AS48" s="1504">
        <f>'T8'!AX48/'T8'!$AE48</f>
        <v>0.11363541938107229</v>
      </c>
      <c r="AT48" s="1505">
        <f>'T8'!AY48/'T8'!$AE48</f>
        <v>0.29242996478305822</v>
      </c>
    </row>
    <row r="49" spans="1:46" s="625" customFormat="1" ht="13.5" thickBot="1">
      <c r="A49" s="1584" t="s">
        <v>256</v>
      </c>
      <c r="B49" s="1585">
        <f t="shared" ref="B49:AE49" si="4">B48-B39</f>
        <v>-1.1205433065689108E-2</v>
      </c>
      <c r="C49" s="1586">
        <f t="shared" si="4"/>
        <v>-6.2061273986978777E-2</v>
      </c>
      <c r="D49" s="1586">
        <f t="shared" si="4"/>
        <v>9.4390370548149555E-3</v>
      </c>
      <c r="E49" s="1586">
        <f t="shared" si="4"/>
        <v>1.127273641813821E-2</v>
      </c>
      <c r="F49" s="1590">
        <f t="shared" si="4"/>
        <v>1.0140279878855005E-2</v>
      </c>
      <c r="G49" s="1590">
        <f t="shared" si="4"/>
        <v>1.0591922249861357E-2</v>
      </c>
      <c r="H49" s="1590">
        <f t="shared" si="4"/>
        <v>1.8011522420149258E-2</v>
      </c>
      <c r="I49" s="1590">
        <f t="shared" si="4"/>
        <v>1.3811209030849203E-2</v>
      </c>
      <c r="J49" s="1590">
        <f t="shared" si="4"/>
        <v>1.1205433065689219E-2</v>
      </c>
      <c r="K49" s="1590">
        <f t="shared" si="4"/>
        <v>0</v>
      </c>
      <c r="L49" s="1564">
        <f t="shared" si="4"/>
        <v>-0.41900515966355062</v>
      </c>
      <c r="M49" s="1564">
        <f t="shared" si="4"/>
        <v>8.3296773705677396E-2</v>
      </c>
      <c r="N49" s="1564">
        <f t="shared" si="4"/>
        <v>4.8986007043103269E-2</v>
      </c>
      <c r="O49" s="1564">
        <f t="shared" si="4"/>
        <v>5.2235760154882953E-2</v>
      </c>
      <c r="P49" s="1564">
        <f t="shared" si="4"/>
        <v>3.4323947444917464E-2</v>
      </c>
      <c r="Q49" s="1564">
        <f t="shared" si="4"/>
        <v>9.0891289802525033E-2</v>
      </c>
      <c r="R49" s="1564">
        <f t="shared" si="4"/>
        <v>6.6510381589774278E-2</v>
      </c>
      <c r="S49" s="1564">
        <f t="shared" si="4"/>
        <v>4.2760999922670163E-2</v>
      </c>
      <c r="T49" s="1564">
        <f t="shared" si="4"/>
        <v>0.41900515966355056</v>
      </c>
      <c r="U49" s="1564">
        <f t="shared" si="4"/>
        <v>0</v>
      </c>
      <c r="V49" s="1537">
        <f t="shared" si="4"/>
        <v>-2.8019412919952802E-2</v>
      </c>
      <c r="W49" s="1564">
        <f t="shared" si="4"/>
        <v>-3.5578483943267597E-2</v>
      </c>
      <c r="X49" s="1564">
        <f t="shared" si="4"/>
        <v>6.410044033804102E-3</v>
      </c>
      <c r="Y49" s="1564">
        <f t="shared" si="4"/>
        <v>1.1633751763066011E-2</v>
      </c>
      <c r="Z49" s="1564">
        <f t="shared" si="4"/>
        <v>8.6549169598569842E-3</v>
      </c>
      <c r="AA49" s="1564">
        <f t="shared" si="4"/>
        <v>1.2521514991727559E-2</v>
      </c>
      <c r="AB49" s="1564">
        <f t="shared" si="4"/>
        <v>1.4899422170735852E-2</v>
      </c>
      <c r="AC49" s="1564">
        <f t="shared" si="4"/>
        <v>9.4782469440300929E-3</v>
      </c>
      <c r="AD49" s="1564">
        <f t="shared" si="4"/>
        <v>2.8019412919952913E-2</v>
      </c>
      <c r="AE49" s="1564">
        <f t="shared" si="4"/>
        <v>0</v>
      </c>
      <c r="AF49" s="992"/>
      <c r="AI49" s="1572">
        <f t="shared" ref="AI49:AT49" si="5">AI48-AI39</f>
        <v>-7.3266707052667912E-2</v>
      </c>
      <c r="AJ49" s="1573">
        <f t="shared" si="5"/>
        <v>2.1864658667999526E-2</v>
      </c>
      <c r="AK49" s="1574">
        <f t="shared" si="5"/>
        <v>4.1963011329853472E-2</v>
      </c>
      <c r="AL49" s="1575">
        <f t="shared" si="5"/>
        <v>7.3266707052667968E-2</v>
      </c>
      <c r="AM49" s="1576">
        <f t="shared" si="5"/>
        <v>-0.33570838595787322</v>
      </c>
      <c r="AN49" s="1577">
        <f t="shared" si="5"/>
        <v>0.14312704995740802</v>
      </c>
      <c r="AO49" s="1578">
        <f t="shared" si="5"/>
        <v>0.14359532895736191</v>
      </c>
      <c r="AP49" s="1579">
        <f t="shared" si="5"/>
        <v>0.33570838595787311</v>
      </c>
      <c r="AQ49" s="1580">
        <f t="shared" si="5"/>
        <v>-6.359789686322026E-2</v>
      </c>
      <c r="AR49" s="1581">
        <f t="shared" si="5"/>
        <v>2.4155266754793542E-2</v>
      </c>
      <c r="AS49" s="1582">
        <f t="shared" si="5"/>
        <v>3.3032586074622936E-2</v>
      </c>
      <c r="AT49" s="1583">
        <f t="shared" si="5"/>
        <v>6.3597896863220565E-2</v>
      </c>
    </row>
    <row r="50" spans="1:46" s="485" customFormat="1" ht="15.75">
      <c r="A50" s="1416" t="s">
        <v>215</v>
      </c>
      <c r="B50" s="1141"/>
      <c r="C50" s="1141"/>
      <c r="D50" s="1141"/>
      <c r="E50" s="1141"/>
      <c r="F50" s="1141"/>
      <c r="G50" s="1141"/>
      <c r="H50" s="1141"/>
      <c r="I50" s="1141"/>
      <c r="J50" s="1141"/>
      <c r="K50" s="1141"/>
      <c r="M50" s="1141"/>
      <c r="N50" s="1141"/>
      <c r="O50" s="1141"/>
      <c r="P50" s="1141"/>
      <c r="Q50" s="1141"/>
      <c r="R50" s="1141"/>
      <c r="S50" s="1141"/>
      <c r="T50" s="1141"/>
      <c r="U50" s="1141"/>
      <c r="W50" s="1141"/>
      <c r="X50" s="1141"/>
      <c r="Y50" s="1141"/>
      <c r="Z50" s="1141"/>
      <c r="AA50" s="1141"/>
      <c r="AB50" s="1141"/>
      <c r="AC50" s="1141"/>
      <c r="AD50" s="1141"/>
      <c r="AE50" s="1141"/>
      <c r="AI50" s="1280"/>
      <c r="AJ50" s="1280"/>
      <c r="AK50" s="1280"/>
      <c r="AL50" s="1280"/>
      <c r="AM50" s="1407"/>
      <c r="AN50" s="1407"/>
      <c r="AO50" s="1407"/>
      <c r="AP50" s="1407"/>
      <c r="AQ50" s="1408"/>
      <c r="AR50" s="1408"/>
      <c r="AS50" s="1408"/>
      <c r="AT50" s="1408"/>
    </row>
    <row r="51" spans="1:46" s="485" customFormat="1" ht="15.75">
      <c r="A51" s="1417" t="str">
        <f>'T8'!A53</f>
        <v>* Taxes allocated by location of payer: intrastate tax shifts allocate property and sales taxes by primary place of residence; out-of-state</v>
      </c>
      <c r="B51" s="1141"/>
      <c r="C51" s="1141"/>
      <c r="D51" s="1141"/>
      <c r="E51" s="1141"/>
      <c r="F51" s="1141"/>
      <c r="G51" s="1141"/>
      <c r="H51" s="1141"/>
      <c r="I51" s="1141"/>
      <c r="J51" s="1141"/>
      <c r="K51" s="1141"/>
      <c r="L51" s="1141"/>
      <c r="M51" s="1141"/>
      <c r="N51" s="1141"/>
      <c r="O51" s="1141"/>
      <c r="P51" s="1141"/>
      <c r="Q51" s="1141"/>
      <c r="R51" s="1141"/>
      <c r="S51" s="1141"/>
      <c r="T51" s="1141"/>
      <c r="U51" s="1141"/>
      <c r="W51" s="1141"/>
      <c r="X51" s="1141"/>
      <c r="Y51" s="1141"/>
      <c r="Z51" s="1141"/>
      <c r="AA51" s="1141"/>
      <c r="AB51" s="1141"/>
      <c r="AC51" s="1141"/>
      <c r="AD51" s="1141"/>
      <c r="AE51" s="1141"/>
      <c r="AI51" s="1280"/>
      <c r="AJ51" s="1280"/>
      <c r="AK51" s="1280"/>
      <c r="AL51" s="1280"/>
      <c r="AM51" s="1407"/>
      <c r="AN51" s="1407"/>
      <c r="AO51" s="1407"/>
      <c r="AP51" s="1407"/>
      <c r="AQ51" s="1408"/>
      <c r="AR51" s="1408"/>
      <c r="AS51" s="1408"/>
      <c r="AT51" s="1408"/>
    </row>
    <row r="52" spans="1:46" s="485" customFormat="1" ht="15.75">
      <c r="A52" s="1417" t="str">
        <f>'T8'!A54</f>
        <v xml:space="preserve">   tax exports plus expenditures funded by tax exports excluded.</v>
      </c>
      <c r="B52" s="1141"/>
      <c r="C52" s="1141"/>
      <c r="D52" s="1141"/>
      <c r="E52" s="1141"/>
      <c r="F52" s="1141"/>
      <c r="G52" s="1141"/>
      <c r="H52" s="1141"/>
      <c r="I52" s="1141"/>
      <c r="J52" s="1141"/>
      <c r="K52" s="1141"/>
      <c r="L52" s="1141"/>
      <c r="M52" s="1141"/>
      <c r="N52" s="1141"/>
      <c r="O52" s="1141"/>
      <c r="P52" s="1141"/>
      <c r="Q52" s="1141"/>
      <c r="R52" s="1141"/>
      <c r="S52" s="1141"/>
      <c r="T52" s="1141"/>
      <c r="U52" s="1141"/>
      <c r="W52" s="1141"/>
      <c r="X52" s="1141"/>
      <c r="Y52" s="1141"/>
      <c r="Z52" s="1141"/>
      <c r="AA52" s="1141"/>
      <c r="AB52" s="1141"/>
      <c r="AC52" s="1141"/>
      <c r="AD52" s="1141"/>
      <c r="AE52" s="1141"/>
      <c r="AI52" s="1280"/>
      <c r="AJ52" s="1280"/>
      <c r="AK52" s="1280"/>
      <c r="AL52" s="1280"/>
      <c r="AM52" s="1407"/>
      <c r="AN52" s="1407"/>
      <c r="AO52" s="1407"/>
      <c r="AP52" s="1407"/>
      <c r="AQ52" s="1409"/>
      <c r="AR52" s="1409"/>
      <c r="AS52" s="1409"/>
      <c r="AT52" s="1409"/>
    </row>
    <row r="53" spans="1:46" s="485" customFormat="1" ht="15.75">
      <c r="A53" s="1418" t="str">
        <f>'T8'!L53</f>
        <v>** Out-of-state tax exports and expenditures funded by tax exports.</v>
      </c>
      <c r="B53" s="1141"/>
      <c r="C53" s="1141"/>
      <c r="D53" s="1141"/>
      <c r="E53" s="1141"/>
      <c r="F53" s="1141"/>
      <c r="G53" s="1141"/>
      <c r="H53" s="1141"/>
      <c r="I53" s="1141"/>
      <c r="J53" s="1141"/>
      <c r="K53" s="1141"/>
      <c r="L53" s="1141"/>
      <c r="M53" s="1141"/>
      <c r="N53" s="1141"/>
      <c r="O53" s="1141"/>
      <c r="P53" s="1141"/>
      <c r="Q53" s="1141"/>
      <c r="R53" s="1141"/>
      <c r="S53" s="1141"/>
      <c r="T53" s="1141"/>
      <c r="U53" s="1141"/>
      <c r="V53" s="1410"/>
      <c r="W53" s="1141"/>
      <c r="X53" s="1141"/>
      <c r="Y53" s="1141"/>
      <c r="Z53" s="1141"/>
      <c r="AA53" s="1141"/>
      <c r="AB53" s="1141"/>
      <c r="AC53" s="1141"/>
      <c r="AD53" s="1141"/>
      <c r="AE53" s="1141"/>
      <c r="AI53" s="1280"/>
      <c r="AJ53" s="1280"/>
      <c r="AK53" s="1280"/>
      <c r="AL53" s="1280"/>
      <c r="AM53" s="1407"/>
      <c r="AN53" s="1407"/>
      <c r="AO53" s="1407"/>
      <c r="AP53" s="1407"/>
      <c r="AQ53" s="1409"/>
      <c r="AR53" s="1409"/>
      <c r="AS53" s="1409"/>
      <c r="AT53" s="1409"/>
    </row>
    <row r="54" spans="1:46" s="485" customFormat="1" ht="15.75">
      <c r="A54" s="1418" t="str">
        <f>'T8'!V53</f>
        <v>*** Taxes allocated by where liability incurred: intrastate tax shifts allocate personal income taxes by place of work; out-of-state</v>
      </c>
      <c r="B54" s="1141"/>
      <c r="C54" s="1141"/>
      <c r="D54" s="1141"/>
      <c r="E54" s="1141"/>
      <c r="F54" s="1141"/>
      <c r="G54" s="1141"/>
      <c r="H54" s="1141"/>
      <c r="I54" s="1141"/>
      <c r="J54" s="1141"/>
      <c r="K54" s="1141"/>
      <c r="L54" s="1141"/>
      <c r="M54" s="1141"/>
      <c r="N54" s="1141"/>
      <c r="O54" s="1141"/>
      <c r="P54" s="1141"/>
      <c r="Q54" s="1141"/>
      <c r="R54" s="1141"/>
      <c r="S54" s="1141"/>
      <c r="T54" s="1141"/>
      <c r="U54" s="1141"/>
      <c r="V54" s="1141"/>
      <c r="W54" s="1141"/>
      <c r="X54" s="1141"/>
      <c r="Y54" s="1141"/>
      <c r="Z54" s="1141"/>
      <c r="AA54" s="1141"/>
      <c r="AB54" s="1141"/>
      <c r="AC54" s="1141"/>
      <c r="AD54" s="1141"/>
      <c r="AE54" s="1141"/>
      <c r="AI54" s="1280"/>
      <c r="AJ54" s="1280"/>
      <c r="AK54" s="1280"/>
      <c r="AL54" s="1280"/>
      <c r="AM54" s="1407"/>
      <c r="AN54" s="1407"/>
      <c r="AO54" s="1407"/>
      <c r="AP54" s="1407"/>
      <c r="AQ54" s="1409"/>
      <c r="AR54" s="1409"/>
      <c r="AS54" s="1409"/>
      <c r="AT54" s="1409"/>
    </row>
    <row r="55" spans="1:46" s="485" customFormat="1" ht="15.75">
      <c r="A55" s="1418" t="str">
        <f>'T8'!V54</f>
        <v xml:space="preserve">   tax exports (also allocated by place of work) plus expenditures funded by tax exports included.</v>
      </c>
      <c r="B55" s="1141"/>
      <c r="C55" s="1141"/>
      <c r="D55" s="1141"/>
      <c r="E55" s="1141"/>
      <c r="F55" s="1141"/>
      <c r="G55" s="1141"/>
      <c r="H55" s="1141"/>
      <c r="I55" s="1141"/>
      <c r="J55" s="1141"/>
      <c r="K55" s="1141"/>
      <c r="L55" s="1141"/>
      <c r="M55" s="1141"/>
      <c r="N55" s="1141"/>
      <c r="O55" s="1141"/>
      <c r="P55" s="1141"/>
      <c r="Q55" s="1141"/>
      <c r="R55" s="1141"/>
      <c r="S55" s="1141"/>
      <c r="T55" s="1141"/>
      <c r="U55" s="1141"/>
      <c r="V55" s="1141"/>
      <c r="W55" s="1141"/>
      <c r="X55" s="1141"/>
      <c r="Y55" s="1141"/>
      <c r="Z55" s="1141"/>
      <c r="AA55" s="1141"/>
      <c r="AB55" s="1141"/>
      <c r="AC55" s="1141"/>
      <c r="AD55" s="1141"/>
      <c r="AE55" s="1141"/>
      <c r="AI55" s="1280"/>
      <c r="AJ55" s="1280"/>
      <c r="AK55" s="1280"/>
      <c r="AL55" s="1280"/>
      <c r="AM55" s="1407"/>
      <c r="AN55" s="1407"/>
      <c r="AO55" s="1407"/>
      <c r="AP55" s="1407"/>
      <c r="AQ55" s="1409"/>
      <c r="AR55" s="1409"/>
      <c r="AS55" s="1409"/>
      <c r="AT55" s="1409"/>
    </row>
    <row r="56" spans="1:46" s="485" customFormat="1" ht="15.75">
      <c r="A56" s="1418" t="str">
        <f>'T8'!V55</f>
        <v xml:space="preserve">   State Corrections spending allocated to where costs incurred.</v>
      </c>
      <c r="B56" s="619"/>
      <c r="C56" s="619"/>
      <c r="D56" s="619"/>
      <c r="E56" s="619"/>
      <c r="F56" s="619"/>
      <c r="G56" s="619"/>
      <c r="H56" s="619"/>
      <c r="I56" s="619"/>
      <c r="J56" s="619"/>
      <c r="K56" s="619"/>
      <c r="L56" s="619"/>
      <c r="M56" s="619"/>
      <c r="N56" s="619"/>
      <c r="O56" s="619"/>
      <c r="P56" s="619"/>
      <c r="Q56" s="619"/>
      <c r="R56" s="619"/>
      <c r="S56" s="619"/>
      <c r="T56" s="619"/>
      <c r="U56" s="619"/>
      <c r="V56" s="619"/>
      <c r="W56" s="619"/>
      <c r="X56" s="619"/>
      <c r="Y56" s="619"/>
      <c r="Z56" s="619"/>
      <c r="AA56" s="619"/>
      <c r="AB56" s="619"/>
      <c r="AC56" s="619"/>
      <c r="AD56" s="619"/>
      <c r="AE56" s="619"/>
      <c r="AI56" s="1411"/>
      <c r="AJ56" s="1411"/>
      <c r="AK56" s="1411"/>
      <c r="AL56" s="1411"/>
      <c r="AM56" s="1412"/>
      <c r="AN56" s="1412"/>
      <c r="AO56" s="1412"/>
      <c r="AP56" s="1412"/>
      <c r="AQ56" s="1413"/>
      <c r="AR56" s="1413"/>
      <c r="AS56" s="1413"/>
      <c r="AT56" s="1413"/>
    </row>
    <row r="58" spans="1:46" hidden="1">
      <c r="A58" s="1420" t="s">
        <v>129</v>
      </c>
      <c r="B58" s="2" t="e">
        <f>'T8'!B84/'T8'!$K84</f>
        <v>#REF!</v>
      </c>
      <c r="C58" s="2" t="e">
        <f>'T8'!C84/'T8'!$K84</f>
        <v>#REF!</v>
      </c>
      <c r="D58" s="2" t="e">
        <f>'T8'!D84/'T8'!$K84</f>
        <v>#REF!</v>
      </c>
      <c r="E58" s="2" t="e">
        <f>'T8'!E84/'T8'!$K84</f>
        <v>#REF!</v>
      </c>
      <c r="F58" s="2" t="e">
        <f>'T8'!F84/'T8'!$K84</f>
        <v>#REF!</v>
      </c>
      <c r="G58" s="2" t="e">
        <f>'T8'!G84/'T8'!$K84</f>
        <v>#REF!</v>
      </c>
      <c r="H58" s="2" t="e">
        <f>'T8'!H84/'T8'!$K84</f>
        <v>#REF!</v>
      </c>
      <c r="I58" s="2" t="e">
        <f>'T8'!I84/'T8'!$K84</f>
        <v>#REF!</v>
      </c>
      <c r="J58" s="2" t="e">
        <f>'T8'!J84/'T8'!$K84</f>
        <v>#REF!</v>
      </c>
      <c r="K58" s="2" t="e">
        <f>'T8'!K84/'T8'!$K84</f>
        <v>#REF!</v>
      </c>
    </row>
    <row r="59" spans="1:46" hidden="1">
      <c r="A59" s="1420" t="s">
        <v>130</v>
      </c>
      <c r="B59" s="2">
        <f>'T8'!B85/'T8'!$K85</f>
        <v>0.4248691369011765</v>
      </c>
      <c r="C59" s="2">
        <f>'T8'!C85/'T8'!$K85</f>
        <v>0.16649011179683504</v>
      </c>
      <c r="D59" s="2">
        <f>'T8'!D85/'T8'!$K85</f>
        <v>6.104971336062389E-2</v>
      </c>
      <c r="E59" s="2">
        <f>'T8'!E85/'T8'!$K85</f>
        <v>6.2243042268120767E-2</v>
      </c>
      <c r="F59" s="2">
        <f>'T8'!F85/'T8'!$K85</f>
        <v>4.3639306576130465E-2</v>
      </c>
      <c r="G59" s="2">
        <f>'T8'!G85/'T8'!$K85</f>
        <v>0.10917386373086385</v>
      </c>
      <c r="H59" s="2">
        <f>'T8'!H85/'T8'!$K85</f>
        <v>8.140138186351932E-2</v>
      </c>
      <c r="I59" s="2">
        <f>'T8'!I85/'T8'!$K85</f>
        <v>5.1133443502730323E-2</v>
      </c>
      <c r="J59" s="2">
        <f>'T8'!J85/'T8'!$K85</f>
        <v>0.57513086309882366</v>
      </c>
      <c r="K59" s="2">
        <f>'T8'!K85/'T8'!$K85</f>
        <v>1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I59" s="342"/>
      <c r="AJ59" s="342"/>
      <c r="AK59" s="342"/>
      <c r="AL59" s="342"/>
      <c r="AM59" s="343"/>
      <c r="AN59" s="343"/>
      <c r="AO59" s="343"/>
      <c r="AP59" s="343"/>
      <c r="AQ59" s="344"/>
      <c r="AR59" s="344"/>
      <c r="AS59" s="344"/>
      <c r="AT59" s="344"/>
    </row>
    <row r="60" spans="1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I60" s="342"/>
      <c r="AJ60" s="342"/>
      <c r="AK60" s="342"/>
      <c r="AL60" s="342"/>
      <c r="AM60" s="343"/>
      <c r="AN60" s="343"/>
      <c r="AO60" s="343"/>
      <c r="AP60" s="343"/>
      <c r="AQ60" s="344"/>
      <c r="AR60" s="344"/>
      <c r="AS60" s="344"/>
      <c r="AT60" s="344"/>
    </row>
    <row r="61" spans="1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I61" s="342"/>
      <c r="AJ61" s="342"/>
      <c r="AK61" s="342"/>
      <c r="AL61" s="342"/>
      <c r="AM61" s="343"/>
      <c r="AN61" s="343"/>
      <c r="AO61" s="343"/>
      <c r="AP61" s="343"/>
      <c r="AQ61" s="344"/>
      <c r="AR61" s="344"/>
      <c r="AS61" s="344"/>
      <c r="AT61" s="344"/>
    </row>
    <row r="62" spans="1:46">
      <c r="AI62" s="342"/>
      <c r="AJ62" s="342"/>
      <c r="AK62" s="342"/>
      <c r="AL62" s="342"/>
      <c r="AM62" s="343"/>
      <c r="AN62" s="343"/>
      <c r="AO62" s="343"/>
      <c r="AP62" s="343"/>
      <c r="AQ62" s="344"/>
      <c r="AR62" s="344"/>
      <c r="AS62" s="344"/>
      <c r="AT62" s="344"/>
    </row>
    <row r="63" spans="1:46">
      <c r="AI63" s="342"/>
      <c r="AJ63" s="342"/>
      <c r="AK63" s="342"/>
      <c r="AL63" s="342"/>
      <c r="AM63" s="343"/>
      <c r="AN63" s="343"/>
      <c r="AO63" s="343"/>
      <c r="AP63" s="343"/>
      <c r="AQ63" s="344"/>
      <c r="AR63" s="344"/>
      <c r="AS63" s="344"/>
      <c r="AT63" s="344"/>
    </row>
    <row r="64" spans="1:46">
      <c r="AI64" s="345" t="e">
        <f>AB64+AC64+AD64+AE64+AF64+#REF!+AH64</f>
        <v>#REF!</v>
      </c>
      <c r="AJ64" s="346"/>
      <c r="AK64" s="346"/>
      <c r="AL64" s="346" t="e">
        <f>AA64+AI64</f>
        <v>#REF!</v>
      </c>
      <c r="AM64" s="347"/>
      <c r="AN64" s="347"/>
      <c r="AO64" s="347"/>
      <c r="AP64" s="347"/>
      <c r="AQ64" s="348"/>
      <c r="AR64" s="348"/>
      <c r="AS64" s="348"/>
      <c r="AT64" s="348"/>
    </row>
    <row r="65" spans="35:46">
      <c r="AI65" s="345" t="e">
        <f>AB65+AC65+AD65+AE65+AF65+#REF!+AH65</f>
        <v>#REF!</v>
      </c>
      <c r="AJ65" s="346"/>
      <c r="AK65" s="346"/>
      <c r="AL65" s="346" t="e">
        <f>AA65+AI65</f>
        <v>#REF!</v>
      </c>
      <c r="AM65" s="347"/>
      <c r="AN65" s="347"/>
      <c r="AO65" s="347"/>
      <c r="AP65" s="347"/>
      <c r="AQ65" s="348"/>
      <c r="AR65" s="348"/>
      <c r="AS65" s="348"/>
      <c r="AT65" s="348"/>
    </row>
    <row r="66" spans="35:46">
      <c r="AI66" s="345" t="e">
        <f>AB66+AC66+AD66+AE66+AF66+#REF!+AH66</f>
        <v>#REF!</v>
      </c>
      <c r="AJ66" s="346"/>
      <c r="AK66" s="346"/>
      <c r="AL66" s="346" t="e">
        <f>AA66+AI66</f>
        <v>#REF!</v>
      </c>
      <c r="AM66" s="347"/>
      <c r="AN66" s="347"/>
      <c r="AO66" s="347"/>
      <c r="AP66" s="347"/>
      <c r="AQ66" s="348"/>
      <c r="AR66" s="348"/>
      <c r="AS66" s="348"/>
      <c r="AT66" s="348"/>
    </row>
    <row r="67" spans="35:46">
      <c r="AI67" s="342"/>
      <c r="AJ67" s="342"/>
      <c r="AK67" s="342"/>
      <c r="AL67" s="342"/>
      <c r="AM67" s="343"/>
      <c r="AN67" s="343"/>
      <c r="AO67" s="343"/>
      <c r="AP67" s="343"/>
      <c r="AQ67" s="344"/>
      <c r="AR67" s="344"/>
      <c r="AS67" s="344"/>
      <c r="AT67" s="344"/>
    </row>
    <row r="68" spans="35:46">
      <c r="AI68" s="342"/>
      <c r="AJ68" s="342"/>
      <c r="AK68" s="342"/>
      <c r="AL68" s="342"/>
      <c r="AM68" s="343"/>
      <c r="AN68" s="343"/>
      <c r="AO68" s="343"/>
      <c r="AP68" s="343"/>
      <c r="AQ68" s="344"/>
      <c r="AR68" s="344"/>
      <c r="AS68" s="344"/>
      <c r="AT68" s="344"/>
    </row>
    <row r="69" spans="35:46">
      <c r="AI69" s="342" t="e">
        <f>AI22+#REF!</f>
        <v>#REF!</v>
      </c>
      <c r="AJ69" s="342"/>
      <c r="AK69" s="342"/>
      <c r="AL69" s="342" t="e">
        <f>AL22+#REF!</f>
        <v>#REF!</v>
      </c>
      <c r="AM69" s="343"/>
      <c r="AN69" s="343"/>
      <c r="AO69" s="343"/>
      <c r="AP69" s="343"/>
      <c r="AQ69" s="344"/>
      <c r="AR69" s="344"/>
      <c r="AS69" s="344"/>
      <c r="AT69" s="344"/>
    </row>
    <row r="70" spans="35:46">
      <c r="AI70" s="342">
        <f>AI33</f>
        <v>0.5913592486980116</v>
      </c>
      <c r="AJ70" s="342"/>
      <c r="AK70" s="342"/>
      <c r="AL70" s="342">
        <f>AL33</f>
        <v>0.40864075130198863</v>
      </c>
      <c r="AM70" s="343"/>
      <c r="AN70" s="343"/>
      <c r="AO70" s="343"/>
      <c r="AP70" s="343"/>
      <c r="AQ70" s="344"/>
      <c r="AR70" s="344"/>
      <c r="AS70" s="344"/>
      <c r="AT70" s="344"/>
    </row>
    <row r="71" spans="35:46">
      <c r="AI71" s="342" t="e">
        <f>AI70-AI69</f>
        <v>#REF!</v>
      </c>
      <c r="AJ71" s="342"/>
      <c r="AK71" s="342"/>
      <c r="AL71" s="342" t="e">
        <f>AL70-AL69</f>
        <v>#REF!</v>
      </c>
      <c r="AM71" s="343"/>
      <c r="AN71" s="343"/>
      <c r="AO71" s="343"/>
      <c r="AP71" s="343"/>
      <c r="AQ71" s="344"/>
      <c r="AR71" s="344"/>
      <c r="AS71" s="344"/>
      <c r="AT71" s="344"/>
    </row>
    <row r="72" spans="35:46">
      <c r="AI72" s="342"/>
      <c r="AJ72" s="342"/>
      <c r="AK72" s="342"/>
      <c r="AL72" s="342"/>
      <c r="AM72" s="343"/>
      <c r="AN72" s="343"/>
      <c r="AO72" s="343"/>
      <c r="AP72" s="343"/>
      <c r="AQ72" s="344"/>
      <c r="AR72" s="344"/>
      <c r="AS72" s="344"/>
      <c r="AT72" s="344"/>
    </row>
    <row r="73" spans="35:46">
      <c r="AI73" s="342"/>
      <c r="AJ73" s="342"/>
      <c r="AK73" s="342"/>
      <c r="AL73" s="342"/>
      <c r="AM73" s="343"/>
      <c r="AN73" s="343"/>
      <c r="AO73" s="343"/>
      <c r="AP73" s="343"/>
      <c r="AQ73" s="344"/>
      <c r="AR73" s="344"/>
      <c r="AS73" s="344"/>
      <c r="AT73" s="344"/>
    </row>
  </sheetData>
  <printOptions horizontalCentered="1"/>
  <pageMargins left="0.7" right="0.7" top="0.75" bottom="0.75" header="0.3" footer="0.3"/>
  <pageSetup scale="83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workbookViewId="0">
      <selection sqref="A1:I1"/>
    </sheetView>
  </sheetViews>
  <sheetFormatPr defaultRowHeight="15"/>
  <cols>
    <col min="2" max="3" width="10.5703125" bestFit="1" customWidth="1"/>
    <col min="4" max="4" width="8.85546875" bestFit="1" customWidth="1"/>
    <col min="5" max="5" width="9.85546875" bestFit="1" customWidth="1"/>
    <col min="6" max="7" width="10.5703125" bestFit="1" customWidth="1"/>
    <col min="9" max="9" width="9.85546875" bestFit="1" customWidth="1"/>
    <col min="178" max="178" width="18.28515625" customWidth="1"/>
    <col min="179" max="181" width="0" hidden="1" customWidth="1"/>
    <col min="182" max="182" width="9.140625" customWidth="1"/>
    <col min="183" max="183" width="10" customWidth="1"/>
    <col min="186" max="186" width="10" customWidth="1"/>
    <col min="189" max="189" width="10" customWidth="1"/>
    <col min="191" max="191" width="9.140625" customWidth="1"/>
    <col min="192" max="192" width="10" customWidth="1"/>
    <col min="193" max="193" width="2.85546875" customWidth="1"/>
    <col min="194" max="195" width="9.140625" customWidth="1"/>
    <col min="198" max="198" width="9.140625" customWidth="1"/>
    <col min="201" max="201" width="9.140625" customWidth="1"/>
    <col min="203" max="203" width="3.42578125" customWidth="1"/>
    <col min="434" max="434" width="18.28515625" customWidth="1"/>
    <col min="435" max="437" width="0" hidden="1" customWidth="1"/>
    <col min="438" max="438" width="9.140625" customWidth="1"/>
    <col min="439" max="439" width="10" customWidth="1"/>
    <col min="442" max="442" width="10" customWidth="1"/>
    <col min="445" max="445" width="10" customWidth="1"/>
    <col min="447" max="447" width="9.140625" customWidth="1"/>
    <col min="448" max="448" width="10" customWidth="1"/>
    <col min="449" max="449" width="2.85546875" customWidth="1"/>
    <col min="450" max="451" width="9.140625" customWidth="1"/>
    <col min="454" max="454" width="9.140625" customWidth="1"/>
    <col min="457" max="457" width="9.140625" customWidth="1"/>
    <col min="459" max="459" width="3.42578125" customWidth="1"/>
    <col min="690" max="690" width="18.28515625" customWidth="1"/>
    <col min="691" max="693" width="0" hidden="1" customWidth="1"/>
    <col min="694" max="694" width="9.140625" customWidth="1"/>
    <col min="695" max="695" width="10" customWidth="1"/>
    <col min="698" max="698" width="10" customWidth="1"/>
    <col min="701" max="701" width="10" customWidth="1"/>
    <col min="703" max="703" width="9.140625" customWidth="1"/>
    <col min="704" max="704" width="10" customWidth="1"/>
    <col min="705" max="705" width="2.85546875" customWidth="1"/>
    <col min="706" max="707" width="9.140625" customWidth="1"/>
    <col min="710" max="710" width="9.140625" customWidth="1"/>
    <col min="713" max="713" width="9.140625" customWidth="1"/>
    <col min="715" max="715" width="3.42578125" customWidth="1"/>
    <col min="946" max="946" width="18.28515625" customWidth="1"/>
    <col min="947" max="949" width="0" hidden="1" customWidth="1"/>
    <col min="950" max="950" width="9.140625" customWidth="1"/>
    <col min="951" max="951" width="10" customWidth="1"/>
    <col min="954" max="954" width="10" customWidth="1"/>
    <col min="957" max="957" width="10" customWidth="1"/>
    <col min="959" max="959" width="9.140625" customWidth="1"/>
    <col min="960" max="960" width="10" customWidth="1"/>
    <col min="961" max="961" width="2.85546875" customWidth="1"/>
    <col min="962" max="963" width="9.140625" customWidth="1"/>
    <col min="966" max="966" width="9.140625" customWidth="1"/>
    <col min="969" max="969" width="9.140625" customWidth="1"/>
    <col min="971" max="971" width="3.42578125" customWidth="1"/>
    <col min="1202" max="1202" width="18.28515625" customWidth="1"/>
    <col min="1203" max="1205" width="0" hidden="1" customWidth="1"/>
    <col min="1206" max="1206" width="9.140625" customWidth="1"/>
    <col min="1207" max="1207" width="10" customWidth="1"/>
    <col min="1210" max="1210" width="10" customWidth="1"/>
    <col min="1213" max="1213" width="10" customWidth="1"/>
    <col min="1215" max="1215" width="9.140625" customWidth="1"/>
    <col min="1216" max="1216" width="10" customWidth="1"/>
    <col min="1217" max="1217" width="2.85546875" customWidth="1"/>
    <col min="1218" max="1219" width="9.140625" customWidth="1"/>
    <col min="1222" max="1222" width="9.140625" customWidth="1"/>
    <col min="1225" max="1225" width="9.140625" customWidth="1"/>
    <col min="1227" max="1227" width="3.42578125" customWidth="1"/>
    <col min="1458" max="1458" width="18.28515625" customWidth="1"/>
    <col min="1459" max="1461" width="0" hidden="1" customWidth="1"/>
    <col min="1462" max="1462" width="9.140625" customWidth="1"/>
    <col min="1463" max="1463" width="10" customWidth="1"/>
    <col min="1466" max="1466" width="10" customWidth="1"/>
    <col min="1469" max="1469" width="10" customWidth="1"/>
    <col min="1471" max="1471" width="9.140625" customWidth="1"/>
    <col min="1472" max="1472" width="10" customWidth="1"/>
    <col min="1473" max="1473" width="2.85546875" customWidth="1"/>
    <col min="1474" max="1475" width="9.140625" customWidth="1"/>
    <col min="1478" max="1478" width="9.140625" customWidth="1"/>
    <col min="1481" max="1481" width="9.140625" customWidth="1"/>
    <col min="1483" max="1483" width="3.42578125" customWidth="1"/>
    <col min="1714" max="1714" width="18.28515625" customWidth="1"/>
    <col min="1715" max="1717" width="0" hidden="1" customWidth="1"/>
    <col min="1718" max="1718" width="9.140625" customWidth="1"/>
    <col min="1719" max="1719" width="10" customWidth="1"/>
    <col min="1722" max="1722" width="10" customWidth="1"/>
    <col min="1725" max="1725" width="10" customWidth="1"/>
    <col min="1727" max="1727" width="9.140625" customWidth="1"/>
    <col min="1728" max="1728" width="10" customWidth="1"/>
    <col min="1729" max="1729" width="2.85546875" customWidth="1"/>
    <col min="1730" max="1731" width="9.140625" customWidth="1"/>
    <col min="1734" max="1734" width="9.140625" customWidth="1"/>
    <col min="1737" max="1737" width="9.140625" customWidth="1"/>
    <col min="1739" max="1739" width="3.42578125" customWidth="1"/>
    <col min="1970" max="1970" width="18.28515625" customWidth="1"/>
    <col min="1971" max="1973" width="0" hidden="1" customWidth="1"/>
    <col min="1974" max="1974" width="9.140625" customWidth="1"/>
    <col min="1975" max="1975" width="10" customWidth="1"/>
    <col min="1978" max="1978" width="10" customWidth="1"/>
    <col min="1981" max="1981" width="10" customWidth="1"/>
    <col min="1983" max="1983" width="9.140625" customWidth="1"/>
    <col min="1984" max="1984" width="10" customWidth="1"/>
    <col min="1985" max="1985" width="2.85546875" customWidth="1"/>
    <col min="1986" max="1987" width="9.140625" customWidth="1"/>
    <col min="1990" max="1990" width="9.140625" customWidth="1"/>
    <col min="1993" max="1993" width="9.140625" customWidth="1"/>
    <col min="1995" max="1995" width="3.42578125" customWidth="1"/>
    <col min="2226" max="2226" width="18.28515625" customWidth="1"/>
    <col min="2227" max="2229" width="0" hidden="1" customWidth="1"/>
    <col min="2230" max="2230" width="9.140625" customWidth="1"/>
    <col min="2231" max="2231" width="10" customWidth="1"/>
    <col min="2234" max="2234" width="10" customWidth="1"/>
    <col min="2237" max="2237" width="10" customWidth="1"/>
    <col min="2239" max="2239" width="9.140625" customWidth="1"/>
    <col min="2240" max="2240" width="10" customWidth="1"/>
    <col min="2241" max="2241" width="2.85546875" customWidth="1"/>
    <col min="2242" max="2243" width="9.140625" customWidth="1"/>
    <col min="2246" max="2246" width="9.140625" customWidth="1"/>
    <col min="2249" max="2249" width="9.140625" customWidth="1"/>
    <col min="2251" max="2251" width="3.42578125" customWidth="1"/>
    <col min="2482" max="2482" width="18.28515625" customWidth="1"/>
    <col min="2483" max="2485" width="0" hidden="1" customWidth="1"/>
    <col min="2486" max="2486" width="9.140625" customWidth="1"/>
    <col min="2487" max="2487" width="10" customWidth="1"/>
    <col min="2490" max="2490" width="10" customWidth="1"/>
    <col min="2493" max="2493" width="10" customWidth="1"/>
    <col min="2495" max="2495" width="9.140625" customWidth="1"/>
    <col min="2496" max="2496" width="10" customWidth="1"/>
    <col min="2497" max="2497" width="2.85546875" customWidth="1"/>
    <col min="2498" max="2499" width="9.140625" customWidth="1"/>
    <col min="2502" max="2502" width="9.140625" customWidth="1"/>
    <col min="2505" max="2505" width="9.140625" customWidth="1"/>
    <col min="2507" max="2507" width="3.42578125" customWidth="1"/>
    <col min="2738" max="2738" width="18.28515625" customWidth="1"/>
    <col min="2739" max="2741" width="0" hidden="1" customWidth="1"/>
    <col min="2742" max="2742" width="9.140625" customWidth="1"/>
    <col min="2743" max="2743" width="10" customWidth="1"/>
    <col min="2746" max="2746" width="10" customWidth="1"/>
    <col min="2749" max="2749" width="10" customWidth="1"/>
    <col min="2751" max="2751" width="9.140625" customWidth="1"/>
    <col min="2752" max="2752" width="10" customWidth="1"/>
    <col min="2753" max="2753" width="2.85546875" customWidth="1"/>
    <col min="2754" max="2755" width="9.140625" customWidth="1"/>
    <col min="2758" max="2758" width="9.140625" customWidth="1"/>
    <col min="2761" max="2761" width="9.140625" customWidth="1"/>
    <col min="2763" max="2763" width="3.42578125" customWidth="1"/>
    <col min="2994" max="2994" width="18.28515625" customWidth="1"/>
    <col min="2995" max="2997" width="0" hidden="1" customWidth="1"/>
    <col min="2998" max="2998" width="9.140625" customWidth="1"/>
    <col min="2999" max="2999" width="10" customWidth="1"/>
    <col min="3002" max="3002" width="10" customWidth="1"/>
    <col min="3005" max="3005" width="10" customWidth="1"/>
    <col min="3007" max="3007" width="9.140625" customWidth="1"/>
    <col min="3008" max="3008" width="10" customWidth="1"/>
    <col min="3009" max="3009" width="2.85546875" customWidth="1"/>
    <col min="3010" max="3011" width="9.140625" customWidth="1"/>
    <col min="3014" max="3014" width="9.140625" customWidth="1"/>
    <col min="3017" max="3017" width="9.140625" customWidth="1"/>
    <col min="3019" max="3019" width="3.42578125" customWidth="1"/>
    <col min="3250" max="3250" width="18.28515625" customWidth="1"/>
    <col min="3251" max="3253" width="0" hidden="1" customWidth="1"/>
    <col min="3254" max="3254" width="9.140625" customWidth="1"/>
    <col min="3255" max="3255" width="10" customWidth="1"/>
    <col min="3258" max="3258" width="10" customWidth="1"/>
    <col min="3261" max="3261" width="10" customWidth="1"/>
    <col min="3263" max="3263" width="9.140625" customWidth="1"/>
    <col min="3264" max="3264" width="10" customWidth="1"/>
    <col min="3265" max="3265" width="2.85546875" customWidth="1"/>
    <col min="3266" max="3267" width="9.140625" customWidth="1"/>
    <col min="3270" max="3270" width="9.140625" customWidth="1"/>
    <col min="3273" max="3273" width="9.140625" customWidth="1"/>
    <col min="3275" max="3275" width="3.42578125" customWidth="1"/>
    <col min="3506" max="3506" width="18.28515625" customWidth="1"/>
    <col min="3507" max="3509" width="0" hidden="1" customWidth="1"/>
    <col min="3510" max="3510" width="9.140625" customWidth="1"/>
    <col min="3511" max="3511" width="10" customWidth="1"/>
    <col min="3514" max="3514" width="10" customWidth="1"/>
    <col min="3517" max="3517" width="10" customWidth="1"/>
    <col min="3519" max="3519" width="9.140625" customWidth="1"/>
    <col min="3520" max="3520" width="10" customWidth="1"/>
    <col min="3521" max="3521" width="2.85546875" customWidth="1"/>
    <col min="3522" max="3523" width="9.140625" customWidth="1"/>
    <col min="3526" max="3526" width="9.140625" customWidth="1"/>
    <col min="3529" max="3529" width="9.140625" customWidth="1"/>
    <col min="3531" max="3531" width="3.42578125" customWidth="1"/>
    <col min="3762" max="3762" width="18.28515625" customWidth="1"/>
    <col min="3763" max="3765" width="0" hidden="1" customWidth="1"/>
    <col min="3766" max="3766" width="9.140625" customWidth="1"/>
    <col min="3767" max="3767" width="10" customWidth="1"/>
    <col min="3770" max="3770" width="10" customWidth="1"/>
    <col min="3773" max="3773" width="10" customWidth="1"/>
    <col min="3775" max="3775" width="9.140625" customWidth="1"/>
    <col min="3776" max="3776" width="10" customWidth="1"/>
    <col min="3777" max="3777" width="2.85546875" customWidth="1"/>
    <col min="3778" max="3779" width="9.140625" customWidth="1"/>
    <col min="3782" max="3782" width="9.140625" customWidth="1"/>
    <col min="3785" max="3785" width="9.140625" customWidth="1"/>
    <col min="3787" max="3787" width="3.42578125" customWidth="1"/>
    <col min="4018" max="4018" width="18.28515625" customWidth="1"/>
    <col min="4019" max="4021" width="0" hidden="1" customWidth="1"/>
    <col min="4022" max="4022" width="9.140625" customWidth="1"/>
    <col min="4023" max="4023" width="10" customWidth="1"/>
    <col min="4026" max="4026" width="10" customWidth="1"/>
    <col min="4029" max="4029" width="10" customWidth="1"/>
    <col min="4031" max="4031" width="9.140625" customWidth="1"/>
    <col min="4032" max="4032" width="10" customWidth="1"/>
    <col min="4033" max="4033" width="2.85546875" customWidth="1"/>
    <col min="4034" max="4035" width="9.140625" customWidth="1"/>
    <col min="4038" max="4038" width="9.140625" customWidth="1"/>
    <col min="4041" max="4041" width="9.140625" customWidth="1"/>
    <col min="4043" max="4043" width="3.42578125" customWidth="1"/>
    <col min="4274" max="4274" width="18.28515625" customWidth="1"/>
    <col min="4275" max="4277" width="0" hidden="1" customWidth="1"/>
    <col min="4278" max="4278" width="9.140625" customWidth="1"/>
    <col min="4279" max="4279" width="10" customWidth="1"/>
    <col min="4282" max="4282" width="10" customWidth="1"/>
    <col min="4285" max="4285" width="10" customWidth="1"/>
    <col min="4287" max="4287" width="9.140625" customWidth="1"/>
    <col min="4288" max="4288" width="10" customWidth="1"/>
    <col min="4289" max="4289" width="2.85546875" customWidth="1"/>
    <col min="4290" max="4291" width="9.140625" customWidth="1"/>
    <col min="4294" max="4294" width="9.140625" customWidth="1"/>
    <col min="4297" max="4297" width="9.140625" customWidth="1"/>
    <col min="4299" max="4299" width="3.42578125" customWidth="1"/>
    <col min="4530" max="4530" width="18.28515625" customWidth="1"/>
    <col min="4531" max="4533" width="0" hidden="1" customWidth="1"/>
    <col min="4534" max="4534" width="9.140625" customWidth="1"/>
    <col min="4535" max="4535" width="10" customWidth="1"/>
    <col min="4538" max="4538" width="10" customWidth="1"/>
    <col min="4541" max="4541" width="10" customWidth="1"/>
    <col min="4543" max="4543" width="9.140625" customWidth="1"/>
    <col min="4544" max="4544" width="10" customWidth="1"/>
    <col min="4545" max="4545" width="2.85546875" customWidth="1"/>
    <col min="4546" max="4547" width="9.140625" customWidth="1"/>
    <col min="4550" max="4550" width="9.140625" customWidth="1"/>
    <col min="4553" max="4553" width="9.140625" customWidth="1"/>
    <col min="4555" max="4555" width="3.42578125" customWidth="1"/>
    <col min="4786" max="4786" width="18.28515625" customWidth="1"/>
    <col min="4787" max="4789" width="0" hidden="1" customWidth="1"/>
    <col min="4790" max="4790" width="9.140625" customWidth="1"/>
    <col min="4791" max="4791" width="10" customWidth="1"/>
    <col min="4794" max="4794" width="10" customWidth="1"/>
    <col min="4797" max="4797" width="10" customWidth="1"/>
    <col min="4799" max="4799" width="9.140625" customWidth="1"/>
    <col min="4800" max="4800" width="10" customWidth="1"/>
    <col min="4801" max="4801" width="2.85546875" customWidth="1"/>
    <col min="4802" max="4803" width="9.140625" customWidth="1"/>
    <col min="4806" max="4806" width="9.140625" customWidth="1"/>
    <col min="4809" max="4809" width="9.140625" customWidth="1"/>
    <col min="4811" max="4811" width="3.42578125" customWidth="1"/>
    <col min="5042" max="5042" width="18.28515625" customWidth="1"/>
    <col min="5043" max="5045" width="0" hidden="1" customWidth="1"/>
    <col min="5046" max="5046" width="9.140625" customWidth="1"/>
    <col min="5047" max="5047" width="10" customWidth="1"/>
    <col min="5050" max="5050" width="10" customWidth="1"/>
    <col min="5053" max="5053" width="10" customWidth="1"/>
    <col min="5055" max="5055" width="9.140625" customWidth="1"/>
    <col min="5056" max="5056" width="10" customWidth="1"/>
    <col min="5057" max="5057" width="2.85546875" customWidth="1"/>
    <col min="5058" max="5059" width="9.140625" customWidth="1"/>
    <col min="5062" max="5062" width="9.140625" customWidth="1"/>
    <col min="5065" max="5065" width="9.140625" customWidth="1"/>
    <col min="5067" max="5067" width="3.42578125" customWidth="1"/>
    <col min="5298" max="5298" width="18.28515625" customWidth="1"/>
    <col min="5299" max="5301" width="0" hidden="1" customWidth="1"/>
    <col min="5302" max="5302" width="9.140625" customWidth="1"/>
    <col min="5303" max="5303" width="10" customWidth="1"/>
    <col min="5306" max="5306" width="10" customWidth="1"/>
    <col min="5309" max="5309" width="10" customWidth="1"/>
    <col min="5311" max="5311" width="9.140625" customWidth="1"/>
    <col min="5312" max="5312" width="10" customWidth="1"/>
    <col min="5313" max="5313" width="2.85546875" customWidth="1"/>
    <col min="5314" max="5315" width="9.140625" customWidth="1"/>
    <col min="5318" max="5318" width="9.140625" customWidth="1"/>
    <col min="5321" max="5321" width="9.140625" customWidth="1"/>
    <col min="5323" max="5323" width="3.42578125" customWidth="1"/>
    <col min="5554" max="5554" width="18.28515625" customWidth="1"/>
    <col min="5555" max="5557" width="0" hidden="1" customWidth="1"/>
    <col min="5558" max="5558" width="9.140625" customWidth="1"/>
    <col min="5559" max="5559" width="10" customWidth="1"/>
    <col min="5562" max="5562" width="10" customWidth="1"/>
    <col min="5565" max="5565" width="10" customWidth="1"/>
    <col min="5567" max="5567" width="9.140625" customWidth="1"/>
    <col min="5568" max="5568" width="10" customWidth="1"/>
    <col min="5569" max="5569" width="2.85546875" customWidth="1"/>
    <col min="5570" max="5571" width="9.140625" customWidth="1"/>
    <col min="5574" max="5574" width="9.140625" customWidth="1"/>
    <col min="5577" max="5577" width="9.140625" customWidth="1"/>
    <col min="5579" max="5579" width="3.42578125" customWidth="1"/>
    <col min="5810" max="5810" width="18.28515625" customWidth="1"/>
    <col min="5811" max="5813" width="0" hidden="1" customWidth="1"/>
    <col min="5814" max="5814" width="9.140625" customWidth="1"/>
    <col min="5815" max="5815" width="10" customWidth="1"/>
    <col min="5818" max="5818" width="10" customWidth="1"/>
    <col min="5821" max="5821" width="10" customWidth="1"/>
    <col min="5823" max="5823" width="9.140625" customWidth="1"/>
    <col min="5824" max="5824" width="10" customWidth="1"/>
    <col min="5825" max="5825" width="2.85546875" customWidth="1"/>
    <col min="5826" max="5827" width="9.140625" customWidth="1"/>
    <col min="5830" max="5830" width="9.140625" customWidth="1"/>
    <col min="5833" max="5833" width="9.140625" customWidth="1"/>
    <col min="5835" max="5835" width="3.42578125" customWidth="1"/>
    <col min="6066" max="6066" width="18.28515625" customWidth="1"/>
    <col min="6067" max="6069" width="0" hidden="1" customWidth="1"/>
    <col min="6070" max="6070" width="9.140625" customWidth="1"/>
    <col min="6071" max="6071" width="10" customWidth="1"/>
    <col min="6074" max="6074" width="10" customWidth="1"/>
    <col min="6077" max="6077" width="10" customWidth="1"/>
    <col min="6079" max="6079" width="9.140625" customWidth="1"/>
    <col min="6080" max="6080" width="10" customWidth="1"/>
    <col min="6081" max="6081" width="2.85546875" customWidth="1"/>
    <col min="6082" max="6083" width="9.140625" customWidth="1"/>
    <col min="6086" max="6086" width="9.140625" customWidth="1"/>
    <col min="6089" max="6089" width="9.140625" customWidth="1"/>
    <col min="6091" max="6091" width="3.42578125" customWidth="1"/>
    <col min="6322" max="6322" width="18.28515625" customWidth="1"/>
    <col min="6323" max="6325" width="0" hidden="1" customWidth="1"/>
    <col min="6326" max="6326" width="9.140625" customWidth="1"/>
    <col min="6327" max="6327" width="10" customWidth="1"/>
    <col min="6330" max="6330" width="10" customWidth="1"/>
    <col min="6333" max="6333" width="10" customWidth="1"/>
    <col min="6335" max="6335" width="9.140625" customWidth="1"/>
    <col min="6336" max="6336" width="10" customWidth="1"/>
    <col min="6337" max="6337" width="2.85546875" customWidth="1"/>
    <col min="6338" max="6339" width="9.140625" customWidth="1"/>
    <col min="6342" max="6342" width="9.140625" customWidth="1"/>
    <col min="6345" max="6345" width="9.140625" customWidth="1"/>
    <col min="6347" max="6347" width="3.42578125" customWidth="1"/>
    <col min="6578" max="6578" width="18.28515625" customWidth="1"/>
    <col min="6579" max="6581" width="0" hidden="1" customWidth="1"/>
    <col min="6582" max="6582" width="9.140625" customWidth="1"/>
    <col min="6583" max="6583" width="10" customWidth="1"/>
    <col min="6586" max="6586" width="10" customWidth="1"/>
    <col min="6589" max="6589" width="10" customWidth="1"/>
    <col min="6591" max="6591" width="9.140625" customWidth="1"/>
    <col min="6592" max="6592" width="10" customWidth="1"/>
    <col min="6593" max="6593" width="2.85546875" customWidth="1"/>
    <col min="6594" max="6595" width="9.140625" customWidth="1"/>
    <col min="6598" max="6598" width="9.140625" customWidth="1"/>
    <col min="6601" max="6601" width="9.140625" customWidth="1"/>
    <col min="6603" max="6603" width="3.42578125" customWidth="1"/>
    <col min="6834" max="6834" width="18.28515625" customWidth="1"/>
    <col min="6835" max="6837" width="0" hidden="1" customWidth="1"/>
    <col min="6838" max="6838" width="9.140625" customWidth="1"/>
    <col min="6839" max="6839" width="10" customWidth="1"/>
    <col min="6842" max="6842" width="10" customWidth="1"/>
    <col min="6845" max="6845" width="10" customWidth="1"/>
    <col min="6847" max="6847" width="9.140625" customWidth="1"/>
    <col min="6848" max="6848" width="10" customWidth="1"/>
    <col min="6849" max="6849" width="2.85546875" customWidth="1"/>
    <col min="6850" max="6851" width="9.140625" customWidth="1"/>
    <col min="6854" max="6854" width="9.140625" customWidth="1"/>
    <col min="6857" max="6857" width="9.140625" customWidth="1"/>
    <col min="6859" max="6859" width="3.42578125" customWidth="1"/>
    <col min="7090" max="7090" width="18.28515625" customWidth="1"/>
    <col min="7091" max="7093" width="0" hidden="1" customWidth="1"/>
    <col min="7094" max="7094" width="9.140625" customWidth="1"/>
    <col min="7095" max="7095" width="10" customWidth="1"/>
    <col min="7098" max="7098" width="10" customWidth="1"/>
    <col min="7101" max="7101" width="10" customWidth="1"/>
    <col min="7103" max="7103" width="9.140625" customWidth="1"/>
    <col min="7104" max="7104" width="10" customWidth="1"/>
    <col min="7105" max="7105" width="2.85546875" customWidth="1"/>
    <col min="7106" max="7107" width="9.140625" customWidth="1"/>
    <col min="7110" max="7110" width="9.140625" customWidth="1"/>
    <col min="7113" max="7113" width="9.140625" customWidth="1"/>
    <col min="7115" max="7115" width="3.42578125" customWidth="1"/>
    <col min="7346" max="7346" width="18.28515625" customWidth="1"/>
    <col min="7347" max="7349" width="0" hidden="1" customWidth="1"/>
    <col min="7350" max="7350" width="9.140625" customWidth="1"/>
    <col min="7351" max="7351" width="10" customWidth="1"/>
    <col min="7354" max="7354" width="10" customWidth="1"/>
    <col min="7357" max="7357" width="10" customWidth="1"/>
    <col min="7359" max="7359" width="9.140625" customWidth="1"/>
    <col min="7360" max="7360" width="10" customWidth="1"/>
    <col min="7361" max="7361" width="2.85546875" customWidth="1"/>
    <col min="7362" max="7363" width="9.140625" customWidth="1"/>
    <col min="7366" max="7366" width="9.140625" customWidth="1"/>
    <col min="7369" max="7369" width="9.140625" customWidth="1"/>
    <col min="7371" max="7371" width="3.42578125" customWidth="1"/>
    <col min="7602" max="7602" width="18.28515625" customWidth="1"/>
    <col min="7603" max="7605" width="0" hidden="1" customWidth="1"/>
    <col min="7606" max="7606" width="9.140625" customWidth="1"/>
    <col min="7607" max="7607" width="10" customWidth="1"/>
    <col min="7610" max="7610" width="10" customWidth="1"/>
    <col min="7613" max="7613" width="10" customWidth="1"/>
    <col min="7615" max="7615" width="9.140625" customWidth="1"/>
    <col min="7616" max="7616" width="10" customWidth="1"/>
    <col min="7617" max="7617" width="2.85546875" customWidth="1"/>
    <col min="7618" max="7619" width="9.140625" customWidth="1"/>
    <col min="7622" max="7622" width="9.140625" customWidth="1"/>
    <col min="7625" max="7625" width="9.140625" customWidth="1"/>
    <col min="7627" max="7627" width="3.42578125" customWidth="1"/>
    <col min="7858" max="7858" width="18.28515625" customWidth="1"/>
    <col min="7859" max="7861" width="0" hidden="1" customWidth="1"/>
    <col min="7862" max="7862" width="9.140625" customWidth="1"/>
    <col min="7863" max="7863" width="10" customWidth="1"/>
    <col min="7866" max="7866" width="10" customWidth="1"/>
    <col min="7869" max="7869" width="10" customWidth="1"/>
    <col min="7871" max="7871" width="9.140625" customWidth="1"/>
    <col min="7872" max="7872" width="10" customWidth="1"/>
    <col min="7873" max="7873" width="2.85546875" customWidth="1"/>
    <col min="7874" max="7875" width="9.140625" customWidth="1"/>
    <col min="7878" max="7878" width="9.140625" customWidth="1"/>
    <col min="7881" max="7881" width="9.140625" customWidth="1"/>
    <col min="7883" max="7883" width="3.42578125" customWidth="1"/>
    <col min="8114" max="8114" width="18.28515625" customWidth="1"/>
    <col min="8115" max="8117" width="0" hidden="1" customWidth="1"/>
    <col min="8118" max="8118" width="9.140625" customWidth="1"/>
    <col min="8119" max="8119" width="10" customWidth="1"/>
    <col min="8122" max="8122" width="10" customWidth="1"/>
    <col min="8125" max="8125" width="10" customWidth="1"/>
    <col min="8127" max="8127" width="9.140625" customWidth="1"/>
    <col min="8128" max="8128" width="10" customWidth="1"/>
    <col min="8129" max="8129" width="2.85546875" customWidth="1"/>
    <col min="8130" max="8131" width="9.140625" customWidth="1"/>
    <col min="8134" max="8134" width="9.140625" customWidth="1"/>
    <col min="8137" max="8137" width="9.140625" customWidth="1"/>
    <col min="8139" max="8139" width="3.42578125" customWidth="1"/>
    <col min="8370" max="8370" width="18.28515625" customWidth="1"/>
    <col min="8371" max="8373" width="0" hidden="1" customWidth="1"/>
    <col min="8374" max="8374" width="9.140625" customWidth="1"/>
    <col min="8375" max="8375" width="10" customWidth="1"/>
    <col min="8378" max="8378" width="10" customWidth="1"/>
    <col min="8381" max="8381" width="10" customWidth="1"/>
    <col min="8383" max="8383" width="9.140625" customWidth="1"/>
    <col min="8384" max="8384" width="10" customWidth="1"/>
    <col min="8385" max="8385" width="2.85546875" customWidth="1"/>
    <col min="8386" max="8387" width="9.140625" customWidth="1"/>
    <col min="8390" max="8390" width="9.140625" customWidth="1"/>
    <col min="8393" max="8393" width="9.140625" customWidth="1"/>
    <col min="8395" max="8395" width="3.42578125" customWidth="1"/>
    <col min="8626" max="8626" width="18.28515625" customWidth="1"/>
    <col min="8627" max="8629" width="0" hidden="1" customWidth="1"/>
    <col min="8630" max="8630" width="9.140625" customWidth="1"/>
    <col min="8631" max="8631" width="10" customWidth="1"/>
    <col min="8634" max="8634" width="10" customWidth="1"/>
    <col min="8637" max="8637" width="10" customWidth="1"/>
    <col min="8639" max="8639" width="9.140625" customWidth="1"/>
    <col min="8640" max="8640" width="10" customWidth="1"/>
    <col min="8641" max="8641" width="2.85546875" customWidth="1"/>
    <col min="8642" max="8643" width="9.140625" customWidth="1"/>
    <col min="8646" max="8646" width="9.140625" customWidth="1"/>
    <col min="8649" max="8649" width="9.140625" customWidth="1"/>
    <col min="8651" max="8651" width="3.42578125" customWidth="1"/>
    <col min="8882" max="8882" width="18.28515625" customWidth="1"/>
    <col min="8883" max="8885" width="0" hidden="1" customWidth="1"/>
    <col min="8886" max="8886" width="9.140625" customWidth="1"/>
    <col min="8887" max="8887" width="10" customWidth="1"/>
    <col min="8890" max="8890" width="10" customWidth="1"/>
    <col min="8893" max="8893" width="10" customWidth="1"/>
    <col min="8895" max="8895" width="9.140625" customWidth="1"/>
    <col min="8896" max="8896" width="10" customWidth="1"/>
    <col min="8897" max="8897" width="2.85546875" customWidth="1"/>
    <col min="8898" max="8899" width="9.140625" customWidth="1"/>
    <col min="8902" max="8902" width="9.140625" customWidth="1"/>
    <col min="8905" max="8905" width="9.140625" customWidth="1"/>
    <col min="8907" max="8907" width="3.42578125" customWidth="1"/>
    <col min="9138" max="9138" width="18.28515625" customWidth="1"/>
    <col min="9139" max="9141" width="0" hidden="1" customWidth="1"/>
    <col min="9142" max="9142" width="9.140625" customWidth="1"/>
    <col min="9143" max="9143" width="10" customWidth="1"/>
    <col min="9146" max="9146" width="10" customWidth="1"/>
    <col min="9149" max="9149" width="10" customWidth="1"/>
    <col min="9151" max="9151" width="9.140625" customWidth="1"/>
    <col min="9152" max="9152" width="10" customWidth="1"/>
    <col min="9153" max="9153" width="2.85546875" customWidth="1"/>
    <col min="9154" max="9155" width="9.140625" customWidth="1"/>
    <col min="9158" max="9158" width="9.140625" customWidth="1"/>
    <col min="9161" max="9161" width="9.140625" customWidth="1"/>
    <col min="9163" max="9163" width="3.42578125" customWidth="1"/>
    <col min="9394" max="9394" width="18.28515625" customWidth="1"/>
    <col min="9395" max="9397" width="0" hidden="1" customWidth="1"/>
    <col min="9398" max="9398" width="9.140625" customWidth="1"/>
    <col min="9399" max="9399" width="10" customWidth="1"/>
    <col min="9402" max="9402" width="10" customWidth="1"/>
    <col min="9405" max="9405" width="10" customWidth="1"/>
    <col min="9407" max="9407" width="9.140625" customWidth="1"/>
    <col min="9408" max="9408" width="10" customWidth="1"/>
    <col min="9409" max="9409" width="2.85546875" customWidth="1"/>
    <col min="9410" max="9411" width="9.140625" customWidth="1"/>
    <col min="9414" max="9414" width="9.140625" customWidth="1"/>
    <col min="9417" max="9417" width="9.140625" customWidth="1"/>
    <col min="9419" max="9419" width="3.42578125" customWidth="1"/>
    <col min="9650" max="9650" width="18.28515625" customWidth="1"/>
    <col min="9651" max="9653" width="0" hidden="1" customWidth="1"/>
    <col min="9654" max="9654" width="9.140625" customWidth="1"/>
    <col min="9655" max="9655" width="10" customWidth="1"/>
    <col min="9658" max="9658" width="10" customWidth="1"/>
    <col min="9661" max="9661" width="10" customWidth="1"/>
    <col min="9663" max="9663" width="9.140625" customWidth="1"/>
    <col min="9664" max="9664" width="10" customWidth="1"/>
    <col min="9665" max="9665" width="2.85546875" customWidth="1"/>
    <col min="9666" max="9667" width="9.140625" customWidth="1"/>
    <col min="9670" max="9670" width="9.140625" customWidth="1"/>
    <col min="9673" max="9673" width="9.140625" customWidth="1"/>
    <col min="9675" max="9675" width="3.42578125" customWidth="1"/>
    <col min="9906" max="9906" width="18.28515625" customWidth="1"/>
    <col min="9907" max="9909" width="0" hidden="1" customWidth="1"/>
    <col min="9910" max="9910" width="9.140625" customWidth="1"/>
    <col min="9911" max="9911" width="10" customWidth="1"/>
    <col min="9914" max="9914" width="10" customWidth="1"/>
    <col min="9917" max="9917" width="10" customWidth="1"/>
    <col min="9919" max="9919" width="9.140625" customWidth="1"/>
    <col min="9920" max="9920" width="10" customWidth="1"/>
    <col min="9921" max="9921" width="2.85546875" customWidth="1"/>
    <col min="9922" max="9923" width="9.140625" customWidth="1"/>
    <col min="9926" max="9926" width="9.140625" customWidth="1"/>
    <col min="9929" max="9929" width="9.140625" customWidth="1"/>
    <col min="9931" max="9931" width="3.42578125" customWidth="1"/>
    <col min="10162" max="10162" width="18.28515625" customWidth="1"/>
    <col min="10163" max="10165" width="0" hidden="1" customWidth="1"/>
    <col min="10166" max="10166" width="9.140625" customWidth="1"/>
    <col min="10167" max="10167" width="10" customWidth="1"/>
    <col min="10170" max="10170" width="10" customWidth="1"/>
    <col min="10173" max="10173" width="10" customWidth="1"/>
    <col min="10175" max="10175" width="9.140625" customWidth="1"/>
    <col min="10176" max="10176" width="10" customWidth="1"/>
    <col min="10177" max="10177" width="2.85546875" customWidth="1"/>
    <col min="10178" max="10179" width="9.140625" customWidth="1"/>
    <col min="10182" max="10182" width="9.140625" customWidth="1"/>
    <col min="10185" max="10185" width="9.140625" customWidth="1"/>
    <col min="10187" max="10187" width="3.42578125" customWidth="1"/>
    <col min="10418" max="10418" width="18.28515625" customWidth="1"/>
    <col min="10419" max="10421" width="0" hidden="1" customWidth="1"/>
    <col min="10422" max="10422" width="9.140625" customWidth="1"/>
    <col min="10423" max="10423" width="10" customWidth="1"/>
    <col min="10426" max="10426" width="10" customWidth="1"/>
    <col min="10429" max="10429" width="10" customWidth="1"/>
    <col min="10431" max="10431" width="9.140625" customWidth="1"/>
    <col min="10432" max="10432" width="10" customWidth="1"/>
    <col min="10433" max="10433" width="2.85546875" customWidth="1"/>
    <col min="10434" max="10435" width="9.140625" customWidth="1"/>
    <col min="10438" max="10438" width="9.140625" customWidth="1"/>
    <col min="10441" max="10441" width="9.140625" customWidth="1"/>
    <col min="10443" max="10443" width="3.42578125" customWidth="1"/>
    <col min="10674" max="10674" width="18.28515625" customWidth="1"/>
    <col min="10675" max="10677" width="0" hidden="1" customWidth="1"/>
    <col min="10678" max="10678" width="9.140625" customWidth="1"/>
    <col min="10679" max="10679" width="10" customWidth="1"/>
    <col min="10682" max="10682" width="10" customWidth="1"/>
    <col min="10685" max="10685" width="10" customWidth="1"/>
    <col min="10687" max="10687" width="9.140625" customWidth="1"/>
    <col min="10688" max="10688" width="10" customWidth="1"/>
    <col min="10689" max="10689" width="2.85546875" customWidth="1"/>
    <col min="10690" max="10691" width="9.140625" customWidth="1"/>
    <col min="10694" max="10694" width="9.140625" customWidth="1"/>
    <col min="10697" max="10697" width="9.140625" customWidth="1"/>
    <col min="10699" max="10699" width="3.42578125" customWidth="1"/>
    <col min="10930" max="10930" width="18.28515625" customWidth="1"/>
    <col min="10931" max="10933" width="0" hidden="1" customWidth="1"/>
    <col min="10934" max="10934" width="9.140625" customWidth="1"/>
    <col min="10935" max="10935" width="10" customWidth="1"/>
    <col min="10938" max="10938" width="10" customWidth="1"/>
    <col min="10941" max="10941" width="10" customWidth="1"/>
    <col min="10943" max="10943" width="9.140625" customWidth="1"/>
    <col min="10944" max="10944" width="10" customWidth="1"/>
    <col min="10945" max="10945" width="2.85546875" customWidth="1"/>
    <col min="10946" max="10947" width="9.140625" customWidth="1"/>
    <col min="10950" max="10950" width="9.140625" customWidth="1"/>
    <col min="10953" max="10953" width="9.140625" customWidth="1"/>
    <col min="10955" max="10955" width="3.42578125" customWidth="1"/>
    <col min="11186" max="11186" width="18.28515625" customWidth="1"/>
    <col min="11187" max="11189" width="0" hidden="1" customWidth="1"/>
    <col min="11190" max="11190" width="9.140625" customWidth="1"/>
    <col min="11191" max="11191" width="10" customWidth="1"/>
    <col min="11194" max="11194" width="10" customWidth="1"/>
    <col min="11197" max="11197" width="10" customWidth="1"/>
    <col min="11199" max="11199" width="9.140625" customWidth="1"/>
    <col min="11200" max="11200" width="10" customWidth="1"/>
    <col min="11201" max="11201" width="2.85546875" customWidth="1"/>
    <col min="11202" max="11203" width="9.140625" customWidth="1"/>
    <col min="11206" max="11206" width="9.140625" customWidth="1"/>
    <col min="11209" max="11209" width="9.140625" customWidth="1"/>
    <col min="11211" max="11211" width="3.42578125" customWidth="1"/>
    <col min="11442" max="11442" width="18.28515625" customWidth="1"/>
    <col min="11443" max="11445" width="0" hidden="1" customWidth="1"/>
    <col min="11446" max="11446" width="9.140625" customWidth="1"/>
    <col min="11447" max="11447" width="10" customWidth="1"/>
    <col min="11450" max="11450" width="10" customWidth="1"/>
    <col min="11453" max="11453" width="10" customWidth="1"/>
    <col min="11455" max="11455" width="9.140625" customWidth="1"/>
    <col min="11456" max="11456" width="10" customWidth="1"/>
    <col min="11457" max="11457" width="2.85546875" customWidth="1"/>
    <col min="11458" max="11459" width="9.140625" customWidth="1"/>
    <col min="11462" max="11462" width="9.140625" customWidth="1"/>
    <col min="11465" max="11465" width="9.140625" customWidth="1"/>
    <col min="11467" max="11467" width="3.42578125" customWidth="1"/>
    <col min="11698" max="11698" width="18.28515625" customWidth="1"/>
    <col min="11699" max="11701" width="0" hidden="1" customWidth="1"/>
    <col min="11702" max="11702" width="9.140625" customWidth="1"/>
    <col min="11703" max="11703" width="10" customWidth="1"/>
    <col min="11706" max="11706" width="10" customWidth="1"/>
    <col min="11709" max="11709" width="10" customWidth="1"/>
    <col min="11711" max="11711" width="9.140625" customWidth="1"/>
    <col min="11712" max="11712" width="10" customWidth="1"/>
    <col min="11713" max="11713" width="2.85546875" customWidth="1"/>
    <col min="11714" max="11715" width="9.140625" customWidth="1"/>
    <col min="11718" max="11718" width="9.140625" customWidth="1"/>
    <col min="11721" max="11721" width="9.140625" customWidth="1"/>
    <col min="11723" max="11723" width="3.42578125" customWidth="1"/>
    <col min="11954" max="11954" width="18.28515625" customWidth="1"/>
    <col min="11955" max="11957" width="0" hidden="1" customWidth="1"/>
    <col min="11958" max="11958" width="9.140625" customWidth="1"/>
    <col min="11959" max="11959" width="10" customWidth="1"/>
    <col min="11962" max="11962" width="10" customWidth="1"/>
    <col min="11965" max="11965" width="10" customWidth="1"/>
    <col min="11967" max="11967" width="9.140625" customWidth="1"/>
    <col min="11968" max="11968" width="10" customWidth="1"/>
    <col min="11969" max="11969" width="2.85546875" customWidth="1"/>
    <col min="11970" max="11971" width="9.140625" customWidth="1"/>
    <col min="11974" max="11974" width="9.140625" customWidth="1"/>
    <col min="11977" max="11977" width="9.140625" customWidth="1"/>
    <col min="11979" max="11979" width="3.42578125" customWidth="1"/>
    <col min="12210" max="12210" width="18.28515625" customWidth="1"/>
    <col min="12211" max="12213" width="0" hidden="1" customWidth="1"/>
    <col min="12214" max="12214" width="9.140625" customWidth="1"/>
    <col min="12215" max="12215" width="10" customWidth="1"/>
    <col min="12218" max="12218" width="10" customWidth="1"/>
    <col min="12221" max="12221" width="10" customWidth="1"/>
    <col min="12223" max="12223" width="9.140625" customWidth="1"/>
    <col min="12224" max="12224" width="10" customWidth="1"/>
    <col min="12225" max="12225" width="2.85546875" customWidth="1"/>
    <col min="12226" max="12227" width="9.140625" customWidth="1"/>
    <col min="12230" max="12230" width="9.140625" customWidth="1"/>
    <col min="12233" max="12233" width="9.140625" customWidth="1"/>
    <col min="12235" max="12235" width="3.42578125" customWidth="1"/>
    <col min="12466" max="12466" width="18.28515625" customWidth="1"/>
    <col min="12467" max="12469" width="0" hidden="1" customWidth="1"/>
    <col min="12470" max="12470" width="9.140625" customWidth="1"/>
    <col min="12471" max="12471" width="10" customWidth="1"/>
    <col min="12474" max="12474" width="10" customWidth="1"/>
    <col min="12477" max="12477" width="10" customWidth="1"/>
    <col min="12479" max="12479" width="9.140625" customWidth="1"/>
    <col min="12480" max="12480" width="10" customWidth="1"/>
    <col min="12481" max="12481" width="2.85546875" customWidth="1"/>
    <col min="12482" max="12483" width="9.140625" customWidth="1"/>
    <col min="12486" max="12486" width="9.140625" customWidth="1"/>
    <col min="12489" max="12489" width="9.140625" customWidth="1"/>
    <col min="12491" max="12491" width="3.42578125" customWidth="1"/>
    <col min="12722" max="12722" width="18.28515625" customWidth="1"/>
    <col min="12723" max="12725" width="0" hidden="1" customWidth="1"/>
    <col min="12726" max="12726" width="9.140625" customWidth="1"/>
    <col min="12727" max="12727" width="10" customWidth="1"/>
    <col min="12730" max="12730" width="10" customWidth="1"/>
    <col min="12733" max="12733" width="10" customWidth="1"/>
    <col min="12735" max="12735" width="9.140625" customWidth="1"/>
    <col min="12736" max="12736" width="10" customWidth="1"/>
    <col min="12737" max="12737" width="2.85546875" customWidth="1"/>
    <col min="12738" max="12739" width="9.140625" customWidth="1"/>
    <col min="12742" max="12742" width="9.140625" customWidth="1"/>
    <col min="12745" max="12745" width="9.140625" customWidth="1"/>
    <col min="12747" max="12747" width="3.42578125" customWidth="1"/>
    <col min="12978" max="12978" width="18.28515625" customWidth="1"/>
    <col min="12979" max="12981" width="0" hidden="1" customWidth="1"/>
    <col min="12982" max="12982" width="9.140625" customWidth="1"/>
    <col min="12983" max="12983" width="10" customWidth="1"/>
    <col min="12986" max="12986" width="10" customWidth="1"/>
    <col min="12989" max="12989" width="10" customWidth="1"/>
    <col min="12991" max="12991" width="9.140625" customWidth="1"/>
    <col min="12992" max="12992" width="10" customWidth="1"/>
    <col min="12993" max="12993" width="2.85546875" customWidth="1"/>
    <col min="12994" max="12995" width="9.140625" customWidth="1"/>
    <col min="12998" max="12998" width="9.140625" customWidth="1"/>
    <col min="13001" max="13001" width="9.140625" customWidth="1"/>
    <col min="13003" max="13003" width="3.42578125" customWidth="1"/>
    <col min="13234" max="13234" width="18.28515625" customWidth="1"/>
    <col min="13235" max="13237" width="0" hidden="1" customWidth="1"/>
    <col min="13238" max="13238" width="9.140625" customWidth="1"/>
    <col min="13239" max="13239" width="10" customWidth="1"/>
    <col min="13242" max="13242" width="10" customWidth="1"/>
    <col min="13245" max="13245" width="10" customWidth="1"/>
    <col min="13247" max="13247" width="9.140625" customWidth="1"/>
    <col min="13248" max="13248" width="10" customWidth="1"/>
    <col min="13249" max="13249" width="2.85546875" customWidth="1"/>
    <col min="13250" max="13251" width="9.140625" customWidth="1"/>
    <col min="13254" max="13254" width="9.140625" customWidth="1"/>
    <col min="13257" max="13257" width="9.140625" customWidth="1"/>
    <col min="13259" max="13259" width="3.42578125" customWidth="1"/>
    <col min="13490" max="13490" width="18.28515625" customWidth="1"/>
    <col min="13491" max="13493" width="0" hidden="1" customWidth="1"/>
    <col min="13494" max="13494" width="9.140625" customWidth="1"/>
    <col min="13495" max="13495" width="10" customWidth="1"/>
    <col min="13498" max="13498" width="10" customWidth="1"/>
    <col min="13501" max="13501" width="10" customWidth="1"/>
    <col min="13503" max="13503" width="9.140625" customWidth="1"/>
    <col min="13504" max="13504" width="10" customWidth="1"/>
    <col min="13505" max="13505" width="2.85546875" customWidth="1"/>
    <col min="13506" max="13507" width="9.140625" customWidth="1"/>
    <col min="13510" max="13510" width="9.140625" customWidth="1"/>
    <col min="13513" max="13513" width="9.140625" customWidth="1"/>
    <col min="13515" max="13515" width="3.42578125" customWidth="1"/>
    <col min="13746" max="13746" width="18.28515625" customWidth="1"/>
    <col min="13747" max="13749" width="0" hidden="1" customWidth="1"/>
    <col min="13750" max="13750" width="9.140625" customWidth="1"/>
    <col min="13751" max="13751" width="10" customWidth="1"/>
    <col min="13754" max="13754" width="10" customWidth="1"/>
    <col min="13757" max="13757" width="10" customWidth="1"/>
    <col min="13759" max="13759" width="9.140625" customWidth="1"/>
    <col min="13760" max="13760" width="10" customWidth="1"/>
    <col min="13761" max="13761" width="2.85546875" customWidth="1"/>
    <col min="13762" max="13763" width="9.140625" customWidth="1"/>
    <col min="13766" max="13766" width="9.140625" customWidth="1"/>
    <col min="13769" max="13769" width="9.140625" customWidth="1"/>
    <col min="13771" max="13771" width="3.42578125" customWidth="1"/>
    <col min="14002" max="14002" width="18.28515625" customWidth="1"/>
    <col min="14003" max="14005" width="0" hidden="1" customWidth="1"/>
    <col min="14006" max="14006" width="9.140625" customWidth="1"/>
    <col min="14007" max="14007" width="10" customWidth="1"/>
    <col min="14010" max="14010" width="10" customWidth="1"/>
    <col min="14013" max="14013" width="10" customWidth="1"/>
    <col min="14015" max="14015" width="9.140625" customWidth="1"/>
    <col min="14016" max="14016" width="10" customWidth="1"/>
    <col min="14017" max="14017" width="2.85546875" customWidth="1"/>
    <col min="14018" max="14019" width="9.140625" customWidth="1"/>
    <col min="14022" max="14022" width="9.140625" customWidth="1"/>
    <col min="14025" max="14025" width="9.140625" customWidth="1"/>
    <col min="14027" max="14027" width="3.42578125" customWidth="1"/>
    <col min="14258" max="14258" width="18.28515625" customWidth="1"/>
    <col min="14259" max="14261" width="0" hidden="1" customWidth="1"/>
    <col min="14262" max="14262" width="9.140625" customWidth="1"/>
    <col min="14263" max="14263" width="10" customWidth="1"/>
    <col min="14266" max="14266" width="10" customWidth="1"/>
    <col min="14269" max="14269" width="10" customWidth="1"/>
    <col min="14271" max="14271" width="9.140625" customWidth="1"/>
    <col min="14272" max="14272" width="10" customWidth="1"/>
    <col min="14273" max="14273" width="2.85546875" customWidth="1"/>
    <col min="14274" max="14275" width="9.140625" customWidth="1"/>
    <col min="14278" max="14278" width="9.140625" customWidth="1"/>
    <col min="14281" max="14281" width="9.140625" customWidth="1"/>
    <col min="14283" max="14283" width="3.42578125" customWidth="1"/>
    <col min="14514" max="14514" width="18.28515625" customWidth="1"/>
    <col min="14515" max="14517" width="0" hidden="1" customWidth="1"/>
    <col min="14518" max="14518" width="9.140625" customWidth="1"/>
    <col min="14519" max="14519" width="10" customWidth="1"/>
    <col min="14522" max="14522" width="10" customWidth="1"/>
    <col min="14525" max="14525" width="10" customWidth="1"/>
    <col min="14527" max="14527" width="9.140625" customWidth="1"/>
    <col min="14528" max="14528" width="10" customWidth="1"/>
    <col min="14529" max="14529" width="2.85546875" customWidth="1"/>
    <col min="14530" max="14531" width="9.140625" customWidth="1"/>
    <col min="14534" max="14534" width="9.140625" customWidth="1"/>
    <col min="14537" max="14537" width="9.140625" customWidth="1"/>
    <col min="14539" max="14539" width="3.42578125" customWidth="1"/>
    <col min="14770" max="14770" width="18.28515625" customWidth="1"/>
    <col min="14771" max="14773" width="0" hidden="1" customWidth="1"/>
    <col min="14774" max="14774" width="9.140625" customWidth="1"/>
    <col min="14775" max="14775" width="10" customWidth="1"/>
    <col min="14778" max="14778" width="10" customWidth="1"/>
    <col min="14781" max="14781" width="10" customWidth="1"/>
    <col min="14783" max="14783" width="9.140625" customWidth="1"/>
    <col min="14784" max="14784" width="10" customWidth="1"/>
    <col min="14785" max="14785" width="2.85546875" customWidth="1"/>
    <col min="14786" max="14787" width="9.140625" customWidth="1"/>
    <col min="14790" max="14790" width="9.140625" customWidth="1"/>
    <col min="14793" max="14793" width="9.140625" customWidth="1"/>
    <col min="14795" max="14795" width="3.42578125" customWidth="1"/>
    <col min="15026" max="15026" width="18.28515625" customWidth="1"/>
    <col min="15027" max="15029" width="0" hidden="1" customWidth="1"/>
    <col min="15030" max="15030" width="9.140625" customWidth="1"/>
    <col min="15031" max="15031" width="10" customWidth="1"/>
    <col min="15034" max="15034" width="10" customWidth="1"/>
    <col min="15037" max="15037" width="10" customWidth="1"/>
    <col min="15039" max="15039" width="9.140625" customWidth="1"/>
    <col min="15040" max="15040" width="10" customWidth="1"/>
    <col min="15041" max="15041" width="2.85546875" customWidth="1"/>
    <col min="15042" max="15043" width="9.140625" customWidth="1"/>
    <col min="15046" max="15046" width="9.140625" customWidth="1"/>
    <col min="15049" max="15049" width="9.140625" customWidth="1"/>
    <col min="15051" max="15051" width="3.42578125" customWidth="1"/>
    <col min="15282" max="15282" width="18.28515625" customWidth="1"/>
    <col min="15283" max="15285" width="0" hidden="1" customWidth="1"/>
    <col min="15286" max="15286" width="9.140625" customWidth="1"/>
    <col min="15287" max="15287" width="10" customWidth="1"/>
    <col min="15290" max="15290" width="10" customWidth="1"/>
    <col min="15293" max="15293" width="10" customWidth="1"/>
    <col min="15295" max="15295" width="9.140625" customWidth="1"/>
    <col min="15296" max="15296" width="10" customWidth="1"/>
    <col min="15297" max="15297" width="2.85546875" customWidth="1"/>
    <col min="15298" max="15299" width="9.140625" customWidth="1"/>
    <col min="15302" max="15302" width="9.140625" customWidth="1"/>
    <col min="15305" max="15305" width="9.140625" customWidth="1"/>
    <col min="15307" max="15307" width="3.42578125" customWidth="1"/>
    <col min="15538" max="15538" width="18.28515625" customWidth="1"/>
    <col min="15539" max="15541" width="0" hidden="1" customWidth="1"/>
    <col min="15542" max="15542" width="9.140625" customWidth="1"/>
    <col min="15543" max="15543" width="10" customWidth="1"/>
    <col min="15546" max="15546" width="10" customWidth="1"/>
    <col min="15549" max="15549" width="10" customWidth="1"/>
    <col min="15551" max="15551" width="9.140625" customWidth="1"/>
    <col min="15552" max="15552" width="10" customWidth="1"/>
    <col min="15553" max="15553" width="2.85546875" customWidth="1"/>
    <col min="15554" max="15555" width="9.140625" customWidth="1"/>
    <col min="15558" max="15558" width="9.140625" customWidth="1"/>
    <col min="15561" max="15561" width="9.140625" customWidth="1"/>
    <col min="15563" max="15563" width="3.42578125" customWidth="1"/>
    <col min="15794" max="15794" width="18.28515625" customWidth="1"/>
    <col min="15795" max="15797" width="0" hidden="1" customWidth="1"/>
    <col min="15798" max="15798" width="9.140625" customWidth="1"/>
    <col min="15799" max="15799" width="10" customWidth="1"/>
    <col min="15802" max="15802" width="10" customWidth="1"/>
    <col min="15805" max="15805" width="10" customWidth="1"/>
    <col min="15807" max="15807" width="9.140625" customWidth="1"/>
    <col min="15808" max="15808" width="10" customWidth="1"/>
    <col min="15809" max="15809" width="2.85546875" customWidth="1"/>
    <col min="15810" max="15811" width="9.140625" customWidth="1"/>
    <col min="15814" max="15814" width="9.140625" customWidth="1"/>
    <col min="15817" max="15817" width="9.140625" customWidth="1"/>
    <col min="15819" max="15819" width="3.42578125" customWidth="1"/>
    <col min="16050" max="16050" width="18.28515625" customWidth="1"/>
    <col min="16051" max="16053" width="0" hidden="1" customWidth="1"/>
    <col min="16054" max="16054" width="9.140625" customWidth="1"/>
    <col min="16055" max="16055" width="10" customWidth="1"/>
    <col min="16058" max="16058" width="10" customWidth="1"/>
    <col min="16061" max="16061" width="10" customWidth="1"/>
    <col min="16063" max="16063" width="9.140625" customWidth="1"/>
    <col min="16064" max="16064" width="10" customWidth="1"/>
    <col min="16065" max="16065" width="2.85546875" customWidth="1"/>
    <col min="16066" max="16067" width="9.140625" customWidth="1"/>
    <col min="16070" max="16070" width="9.140625" customWidth="1"/>
    <col min="16073" max="16073" width="9.140625" customWidth="1"/>
    <col min="16075" max="16075" width="3.42578125" customWidth="1"/>
  </cols>
  <sheetData>
    <row r="1" spans="1:9" ht="32.25" customHeight="1" thickBot="1">
      <c r="A1" s="1716" t="s">
        <v>261</v>
      </c>
      <c r="B1" s="1718"/>
      <c r="C1" s="1718"/>
      <c r="D1" s="1718"/>
      <c r="E1" s="1718"/>
      <c r="F1" s="1718"/>
      <c r="G1" s="1718"/>
      <c r="H1" s="1718"/>
      <c r="I1" s="1718"/>
    </row>
    <row r="2" spans="1:9" ht="30" customHeight="1">
      <c r="A2" s="427"/>
      <c r="B2" s="1719" t="s">
        <v>262</v>
      </c>
      <c r="C2" s="1699"/>
      <c r="D2" s="1699"/>
      <c r="E2" s="1699"/>
      <c r="F2" s="1719" t="s">
        <v>263</v>
      </c>
      <c r="G2" s="1699"/>
      <c r="H2" s="1699"/>
      <c r="I2" s="1699"/>
    </row>
    <row r="3" spans="1:9" ht="25.5">
      <c r="A3" s="429" t="s">
        <v>3</v>
      </c>
      <c r="B3" s="441" t="s">
        <v>75</v>
      </c>
      <c r="C3" s="442" t="s">
        <v>13</v>
      </c>
      <c r="D3" s="442" t="s">
        <v>163</v>
      </c>
      <c r="E3" s="442" t="s">
        <v>259</v>
      </c>
      <c r="F3" s="441" t="s">
        <v>75</v>
      </c>
      <c r="G3" s="442" t="s">
        <v>13</v>
      </c>
      <c r="H3" s="442" t="s">
        <v>264</v>
      </c>
      <c r="I3" s="442" t="s">
        <v>259</v>
      </c>
    </row>
    <row r="4" spans="1:9">
      <c r="A4" s="1384" t="s">
        <v>113</v>
      </c>
      <c r="B4" s="1385"/>
      <c r="C4" s="1386"/>
      <c r="D4" s="1386"/>
      <c r="E4" s="1386"/>
      <c r="F4" s="1385"/>
      <c r="G4" s="1386"/>
      <c r="H4" s="1386"/>
      <c r="I4" s="1386"/>
    </row>
    <row r="5" spans="1:9">
      <c r="A5" s="1268" t="s">
        <v>114</v>
      </c>
      <c r="B5" s="1385"/>
      <c r="C5" s="1386"/>
      <c r="D5" s="1386"/>
      <c r="E5" s="1386"/>
      <c r="F5" s="1385"/>
      <c r="G5" s="1386"/>
      <c r="H5" s="1386"/>
      <c r="I5" s="1386"/>
    </row>
    <row r="6" spans="1:9">
      <c r="A6" s="447" t="s">
        <v>115</v>
      </c>
      <c r="B6" s="1075">
        <v>31735.210210293117</v>
      </c>
      <c r="C6" s="1355">
        <v>16721.29024582593</v>
      </c>
      <c r="D6" s="1355">
        <v>13727.356513837509</v>
      </c>
      <c r="E6" s="1355">
        <v>62183.856969956556</v>
      </c>
      <c r="F6" s="1075">
        <v>32278.141469135997</v>
      </c>
      <c r="G6" s="1355">
        <v>16749.994457042878</v>
      </c>
      <c r="H6" s="1355">
        <v>13785.886493608079</v>
      </c>
      <c r="I6" s="1355">
        <v>62814.022419786954</v>
      </c>
    </row>
    <row r="7" spans="1:9">
      <c r="A7" s="447" t="s">
        <v>116</v>
      </c>
      <c r="B7" s="1074">
        <v>1088.8709758646139</v>
      </c>
      <c r="C7" s="1356">
        <v>-100.60452277581314</v>
      </c>
      <c r="D7" s="1356">
        <v>-920.03036480906917</v>
      </c>
      <c r="E7" s="1356">
        <v>68.236088279731575</v>
      </c>
      <c r="F7" s="1074">
        <v>0</v>
      </c>
      <c r="G7" s="1356">
        <v>0</v>
      </c>
      <c r="H7" s="1356">
        <v>0</v>
      </c>
      <c r="I7" s="1356">
        <v>0</v>
      </c>
    </row>
    <row r="8" spans="1:9">
      <c r="A8" s="488" t="s">
        <v>117</v>
      </c>
      <c r="B8" s="521">
        <v>32824.081186157731</v>
      </c>
      <c r="C8" s="522">
        <v>16620.685723050119</v>
      </c>
      <c r="D8" s="522">
        <v>12807.32614902844</v>
      </c>
      <c r="E8" s="522">
        <v>62252.093058236285</v>
      </c>
      <c r="F8" s="521">
        <v>32278.141469135997</v>
      </c>
      <c r="G8" s="522">
        <v>16749.994457042878</v>
      </c>
      <c r="H8" s="522">
        <v>13785.886493608079</v>
      </c>
      <c r="I8" s="522">
        <v>62814.022419786954</v>
      </c>
    </row>
    <row r="9" spans="1:9">
      <c r="A9" s="455" t="s">
        <v>124</v>
      </c>
      <c r="B9" s="457">
        <v>31721.574788346483</v>
      </c>
      <c r="C9" s="458">
        <v>16726.627236412489</v>
      </c>
      <c r="D9" s="458">
        <v>13735.654945197577</v>
      </c>
      <c r="E9" s="458">
        <v>62183.856969956549</v>
      </c>
      <c r="F9" s="457">
        <v>32264.506047189367</v>
      </c>
      <c r="G9" s="458">
        <v>16755.33144762944</v>
      </c>
      <c r="H9" s="458">
        <v>13794.184924968155</v>
      </c>
      <c r="I9" s="458">
        <v>62814.022419786961</v>
      </c>
    </row>
    <row r="10" spans="1:9">
      <c r="A10" s="488" t="s">
        <v>256</v>
      </c>
      <c r="B10" s="1376">
        <v>-1102.5063978112485</v>
      </c>
      <c r="C10" s="522">
        <v>105.94151336236973</v>
      </c>
      <c r="D10" s="522">
        <v>928.32879616913669</v>
      </c>
      <c r="E10" s="1391">
        <v>-68.236088279736578</v>
      </c>
      <c r="F10" s="1376">
        <v>-13.635421946630231</v>
      </c>
      <c r="G10" s="522">
        <v>5.336990586562024</v>
      </c>
      <c r="H10" s="522">
        <v>8.2984313600754831</v>
      </c>
      <c r="I10" s="489">
        <v>0</v>
      </c>
    </row>
    <row r="11" spans="1:9">
      <c r="A11" s="1384" t="s">
        <v>126</v>
      </c>
      <c r="B11" s="1385"/>
      <c r="C11" s="1386"/>
      <c r="D11" s="1386"/>
      <c r="E11" s="1386"/>
      <c r="F11" s="1385"/>
      <c r="G11" s="1386"/>
      <c r="H11" s="1386"/>
      <c r="I11" s="1386"/>
    </row>
    <row r="12" spans="1:9" s="250" customFormat="1">
      <c r="A12" s="1268" t="s">
        <v>114</v>
      </c>
      <c r="B12" s="1385"/>
      <c r="C12" s="1386"/>
      <c r="D12" s="1386"/>
      <c r="E12" s="1386"/>
      <c r="F12" s="1385"/>
      <c r="G12" s="1386"/>
      <c r="H12" s="1386"/>
      <c r="I12" s="1386"/>
    </row>
    <row r="13" spans="1:9">
      <c r="A13" s="447" t="s">
        <v>115</v>
      </c>
      <c r="B13" s="1075">
        <v>18839.219575453739</v>
      </c>
      <c r="C13" s="1355">
        <v>14566.038650076327</v>
      </c>
      <c r="D13" s="1355">
        <v>12517.437475888037</v>
      </c>
      <c r="E13" s="1355">
        <v>45922.695701418103</v>
      </c>
      <c r="F13" s="1075">
        <v>22910.468560224861</v>
      </c>
      <c r="G13" s="1355">
        <v>14888.692234218599</v>
      </c>
      <c r="H13" s="1355">
        <v>12666.791979374442</v>
      </c>
      <c r="I13" s="1355">
        <v>50465.952773817902</v>
      </c>
    </row>
    <row r="14" spans="1:9">
      <c r="A14" s="447" t="s">
        <v>116</v>
      </c>
      <c r="B14" s="1074">
        <v>813.89319166594498</v>
      </c>
      <c r="C14" s="1356">
        <v>-85.573567758661284</v>
      </c>
      <c r="D14" s="1356">
        <v>-728.3196239072837</v>
      </c>
      <c r="E14" s="1356">
        <v>0</v>
      </c>
      <c r="F14" s="1074">
        <v>2805.6641305706762</v>
      </c>
      <c r="G14" s="1356">
        <v>-2275.0766350486638</v>
      </c>
      <c r="H14" s="1356">
        <v>-530.58749552201243</v>
      </c>
      <c r="I14" s="1356">
        <v>0</v>
      </c>
    </row>
    <row r="15" spans="1:9">
      <c r="A15" s="488" t="s">
        <v>117</v>
      </c>
      <c r="B15" s="521">
        <v>19653.112767119685</v>
      </c>
      <c r="C15" s="522">
        <v>14480.465082317665</v>
      </c>
      <c r="D15" s="522">
        <v>11789.117851980753</v>
      </c>
      <c r="E15" s="522">
        <v>45922.695701418103</v>
      </c>
      <c r="F15" s="521">
        <v>25716.132690795537</v>
      </c>
      <c r="G15" s="522">
        <v>12613.615599169934</v>
      </c>
      <c r="H15" s="522">
        <v>12136.204483852431</v>
      </c>
      <c r="I15" s="522">
        <v>50465.952773817902</v>
      </c>
    </row>
    <row r="16" spans="1:9">
      <c r="A16" s="455" t="s">
        <v>124</v>
      </c>
      <c r="B16" s="457">
        <v>19511.136086836876</v>
      </c>
      <c r="C16" s="458">
        <v>7645.674741341134</v>
      </c>
      <c r="D16" s="458">
        <v>18765.884873240087</v>
      </c>
      <c r="E16" s="458">
        <v>45922.695701418095</v>
      </c>
      <c r="F16" s="457">
        <v>22555.729712230539</v>
      </c>
      <c r="G16" s="458">
        <v>8577.9488300639496</v>
      </c>
      <c r="H16" s="458">
        <v>19332.274231523421</v>
      </c>
      <c r="I16" s="458">
        <v>50465.952773817909</v>
      </c>
    </row>
    <row r="17" spans="1:9">
      <c r="A17" s="488" t="s">
        <v>125</v>
      </c>
      <c r="B17" s="1376">
        <v>-141.97668028280896</v>
      </c>
      <c r="C17" s="1391">
        <v>-6834.7903409765313</v>
      </c>
      <c r="D17" s="489">
        <v>6976.7670212593348</v>
      </c>
      <c r="E17" s="489">
        <v>0</v>
      </c>
      <c r="F17" s="1376">
        <v>-3160.4029785649982</v>
      </c>
      <c r="G17" s="1391">
        <v>-4035.6667691059847</v>
      </c>
      <c r="H17" s="489">
        <v>7196.0697476709902</v>
      </c>
      <c r="I17" s="489">
        <v>0</v>
      </c>
    </row>
    <row r="18" spans="1:9">
      <c r="A18" s="1384" t="s">
        <v>127</v>
      </c>
      <c r="B18" s="1392"/>
      <c r="C18" s="1393"/>
      <c r="D18" s="1393"/>
      <c r="E18" s="1393"/>
      <c r="F18" s="1392"/>
      <c r="G18" s="1393"/>
      <c r="H18" s="1393"/>
      <c r="I18" s="1393"/>
    </row>
    <row r="19" spans="1:9">
      <c r="A19" s="1268" t="s">
        <v>114</v>
      </c>
      <c r="B19" s="1392"/>
      <c r="C19" s="1393"/>
      <c r="D19" s="1393"/>
      <c r="E19" s="1393"/>
      <c r="F19" s="1392"/>
      <c r="G19" s="1393"/>
      <c r="H19" s="1393"/>
      <c r="I19" s="1393"/>
    </row>
    <row r="20" spans="1:9">
      <c r="A20" s="447" t="s">
        <v>115</v>
      </c>
      <c r="B20" s="1075">
        <v>50574.429785746855</v>
      </c>
      <c r="C20" s="1355">
        <v>31287.328895902257</v>
      </c>
      <c r="D20" s="1355">
        <v>26244.793989725546</v>
      </c>
      <c r="E20" s="1355">
        <v>108106.55267137467</v>
      </c>
      <c r="F20" s="1075">
        <v>55188.610029360862</v>
      </c>
      <c r="G20" s="1355">
        <v>31638.686691261479</v>
      </c>
      <c r="H20" s="1355">
        <v>26452.678472982523</v>
      </c>
      <c r="I20" s="1355">
        <v>113279.97519360486</v>
      </c>
    </row>
    <row r="21" spans="1:9">
      <c r="A21" s="447" t="s">
        <v>116</v>
      </c>
      <c r="B21" s="1074">
        <v>1902.764167530559</v>
      </c>
      <c r="C21" s="1356">
        <v>-186.17809053447442</v>
      </c>
      <c r="D21" s="1356">
        <v>-1648.349988716353</v>
      </c>
      <c r="E21" s="1356">
        <v>68.236088279731575</v>
      </c>
      <c r="F21" s="1074">
        <v>2805.6641305706762</v>
      </c>
      <c r="G21" s="1356">
        <v>-2275.0766350486638</v>
      </c>
      <c r="H21" s="1356">
        <v>-530.58749552201243</v>
      </c>
      <c r="I21" s="1356">
        <v>0</v>
      </c>
    </row>
    <row r="22" spans="1:9">
      <c r="A22" s="488" t="s">
        <v>117</v>
      </c>
      <c r="B22" s="521">
        <v>52477.193953277412</v>
      </c>
      <c r="C22" s="522">
        <v>31101.150805367783</v>
      </c>
      <c r="D22" s="522">
        <v>24596.444001009193</v>
      </c>
      <c r="E22" s="522">
        <v>108174.7887596544</v>
      </c>
      <c r="F22" s="521">
        <v>57994.274159931534</v>
      </c>
      <c r="G22" s="522">
        <v>29363.610056212816</v>
      </c>
      <c r="H22" s="522">
        <v>25922.09097746051</v>
      </c>
      <c r="I22" s="522">
        <v>113279.97519360486</v>
      </c>
    </row>
    <row r="23" spans="1:9" s="250" customFormat="1">
      <c r="A23" s="488" t="s">
        <v>124</v>
      </c>
      <c r="B23" s="521">
        <v>51232.710875183358</v>
      </c>
      <c r="C23" s="522">
        <v>24372.301977753625</v>
      </c>
      <c r="D23" s="522">
        <v>32501.539818437665</v>
      </c>
      <c r="E23" s="522">
        <v>108106.55267137464</v>
      </c>
      <c r="F23" s="521">
        <v>54820.235759419906</v>
      </c>
      <c r="G23" s="522">
        <v>25333.28027769339</v>
      </c>
      <c r="H23" s="522">
        <v>33126.459156491575</v>
      </c>
      <c r="I23" s="522">
        <v>113279.97519360487</v>
      </c>
    </row>
    <row r="24" spans="1:9">
      <c r="A24" s="488" t="s">
        <v>256</v>
      </c>
      <c r="B24" s="1376">
        <v>-1244.4830780940538</v>
      </c>
      <c r="C24" s="1391">
        <v>-6728.8488276141579</v>
      </c>
      <c r="D24" s="522">
        <v>7905.0958174284715</v>
      </c>
      <c r="E24" s="489">
        <v>-68.236088279765681</v>
      </c>
      <c r="F24" s="1376">
        <v>-3174.0384005116284</v>
      </c>
      <c r="G24" s="1391">
        <v>-4030.3297785194263</v>
      </c>
      <c r="H24" s="522">
        <v>7204.3681790310657</v>
      </c>
      <c r="I24" s="489">
        <v>0</v>
      </c>
    </row>
    <row r="25" spans="1:9">
      <c r="A25" s="1398" t="s">
        <v>196</v>
      </c>
      <c r="B25" s="1371"/>
      <c r="C25" s="1399"/>
      <c r="D25" s="1399"/>
      <c r="E25" s="1399"/>
      <c r="F25" s="1061">
        <v>1148.5102210810969</v>
      </c>
      <c r="G25" s="1400">
        <v>173.99483971720198</v>
      </c>
      <c r="H25" s="1401">
        <v>-1322.5050607982989</v>
      </c>
      <c r="I25" s="1356">
        <v>0</v>
      </c>
    </row>
    <row r="26" spans="1:9">
      <c r="A26" s="1701" t="s">
        <v>215</v>
      </c>
      <c r="B26" s="1701"/>
      <c r="C26" s="1701"/>
      <c r="D26" s="1701"/>
      <c r="E26" s="1701"/>
      <c r="F26" s="1701"/>
      <c r="G26" s="1701"/>
      <c r="H26" s="1701"/>
      <c r="I26" s="1701"/>
    </row>
    <row r="27" spans="1:9" ht="15" customHeight="1">
      <c r="A27" s="1717" t="s">
        <v>265</v>
      </c>
      <c r="B27" s="1717"/>
      <c r="C27" s="1717"/>
      <c r="D27" s="1717"/>
      <c r="E27" s="1717"/>
      <c r="F27" s="1717"/>
      <c r="G27" s="1717"/>
      <c r="H27" s="1717"/>
      <c r="I27" s="1717"/>
    </row>
    <row r="34" s="250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267" customFormat="1"/>
    <row r="50" s="267" customFormat="1"/>
    <row r="51" s="267" customFormat="1"/>
    <row r="52" s="267" customFormat="1"/>
  </sheetData>
  <mergeCells count="5">
    <mergeCell ref="A1:I1"/>
    <mergeCell ref="B2:E2"/>
    <mergeCell ref="F2:I2"/>
    <mergeCell ref="A26:I26"/>
    <mergeCell ref="A27:I27"/>
  </mergeCells>
  <printOptions horizontalCentered="1"/>
  <pageMargins left="0.7" right="0.7" top="0.75" bottom="0.75" header="0.3" footer="0.3"/>
  <pageSetup fitToHeight="0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sqref="A1:E1"/>
    </sheetView>
  </sheetViews>
  <sheetFormatPr defaultRowHeight="11.25"/>
  <cols>
    <col min="1" max="1" width="4.42578125" style="1604" customWidth="1"/>
    <col min="2" max="2" width="30" style="68" customWidth="1"/>
    <col min="3" max="3" width="9.85546875" style="68" bestFit="1" customWidth="1"/>
    <col min="4" max="16384" width="9.140625" style="68"/>
  </cols>
  <sheetData>
    <row r="1" spans="1:5" s="1687" customFormat="1" ht="39.75" customHeight="1" thickBot="1">
      <c r="A1" s="1720" t="s">
        <v>281</v>
      </c>
      <c r="B1" s="1720"/>
      <c r="C1" s="1720"/>
      <c r="D1" s="1720"/>
      <c r="E1" s="1720"/>
    </row>
    <row r="2" spans="1:5" ht="12.75">
      <c r="A2" s="1690"/>
      <c r="B2" s="1688"/>
      <c r="C2" s="1689" t="s">
        <v>58</v>
      </c>
      <c r="D2" s="1689" t="s">
        <v>57</v>
      </c>
      <c r="E2" s="1689" t="s">
        <v>59</v>
      </c>
    </row>
    <row r="3" spans="1:5" ht="12.75">
      <c r="A3" s="1692">
        <v>1</v>
      </c>
      <c r="B3" s="1695" t="s">
        <v>290</v>
      </c>
      <c r="C3" s="446">
        <f>[1]T11!B11</f>
        <v>32824.081186157731</v>
      </c>
      <c r="D3" s="446">
        <f>[1]T11!B22</f>
        <v>19653.112767119685</v>
      </c>
      <c r="E3" s="446">
        <f>SUM(C3:D3)</f>
        <v>52477.193953277412</v>
      </c>
    </row>
    <row r="4" spans="1:5" ht="12.75">
      <c r="A4" s="1691">
        <v>2</v>
      </c>
      <c r="B4" s="450" t="s">
        <v>282</v>
      </c>
      <c r="C4" s="450">
        <f>-[1]T11!B10</f>
        <v>-1088.8709758646139</v>
      </c>
      <c r="D4" s="450">
        <f>-[1]T11!B21</f>
        <v>-813.89319166594498</v>
      </c>
      <c r="E4" s="450">
        <f>SUM(C4:D4)</f>
        <v>-1902.764167530559</v>
      </c>
    </row>
    <row r="5" spans="1:5" ht="12.75">
      <c r="A5" s="1691">
        <v>3</v>
      </c>
      <c r="B5" s="450" t="s">
        <v>283</v>
      </c>
      <c r="C5" s="450">
        <f>[1]T11!G10</f>
        <v>0</v>
      </c>
      <c r="D5" s="452">
        <f>[1]T11!G21</f>
        <v>2805.6641305706762</v>
      </c>
      <c r="E5" s="452">
        <f>SUM(C5:D5)</f>
        <v>2805.6641305706762</v>
      </c>
    </row>
    <row r="6" spans="1:5" ht="12.75">
      <c r="A6" s="1691">
        <v>4</v>
      </c>
      <c r="B6" s="450" t="s">
        <v>284</v>
      </c>
      <c r="C6" s="452">
        <f>[1]T8!M9</f>
        <v>542.93125884288077</v>
      </c>
      <c r="D6" s="452">
        <f>[1]T8!M30</f>
        <v>4071.2489847711236</v>
      </c>
      <c r="E6" s="452">
        <f>SUM(C6:D6)</f>
        <v>4614.1802436140042</v>
      </c>
    </row>
    <row r="7" spans="1:5" ht="12.75">
      <c r="A7" s="1691">
        <v>5</v>
      </c>
      <c r="B7" s="450" t="s">
        <v>280</v>
      </c>
      <c r="C7" s="452">
        <f>SUM(C3:C6)</f>
        <v>32278.141469135997</v>
      </c>
      <c r="D7" s="452">
        <f>SUM(D3:D6)</f>
        <v>25716.132690795537</v>
      </c>
      <c r="E7" s="452">
        <f>SUM(C7:D7)</f>
        <v>57994.274159931534</v>
      </c>
    </row>
    <row r="8" spans="1:5" ht="12.75">
      <c r="A8" s="1691"/>
      <c r="B8" s="450"/>
      <c r="C8" s="450"/>
      <c r="D8" s="450"/>
      <c r="E8" s="450"/>
    </row>
    <row r="9" spans="1:5" ht="12.75">
      <c r="A9" s="1692">
        <v>6</v>
      </c>
      <c r="B9" s="948" t="s">
        <v>279</v>
      </c>
      <c r="C9" s="1694">
        <f>[1]T11!B13</f>
        <v>31721.574788346483</v>
      </c>
      <c r="D9" s="1694">
        <f>[1]T11!B24</f>
        <v>19511.136086836876</v>
      </c>
      <c r="E9" s="1694">
        <f>SUM(C9:D9)</f>
        <v>51232.710875183358</v>
      </c>
    </row>
    <row r="10" spans="1:5" ht="12.75">
      <c r="A10" s="1691">
        <v>7</v>
      </c>
      <c r="B10" s="450" t="s">
        <v>285</v>
      </c>
      <c r="C10" s="450">
        <v>0</v>
      </c>
      <c r="D10" s="452">
        <f>[1]T11!G39</f>
        <v>1148.5102210810969</v>
      </c>
      <c r="E10" s="452">
        <f>SUM(C10:D10)</f>
        <v>1148.5102210810969</v>
      </c>
    </row>
    <row r="11" spans="1:5" ht="12.75">
      <c r="A11" s="1691">
        <v>8</v>
      </c>
      <c r="B11" s="450" t="s">
        <v>286</v>
      </c>
      <c r="C11" s="452">
        <f>[1]T8!M21</f>
        <v>542.93125884288077</v>
      </c>
      <c r="D11" s="452">
        <f>[1]T8!M40</f>
        <v>1896.0834043125642</v>
      </c>
      <c r="E11" s="452">
        <f>SUM(C11:D11)</f>
        <v>2439.0146631554449</v>
      </c>
    </row>
    <row r="12" spans="1:5" ht="12.75">
      <c r="A12" s="1691"/>
      <c r="B12" s="450"/>
      <c r="C12" s="450"/>
      <c r="D12" s="450"/>
      <c r="E12" s="450"/>
    </row>
    <row r="13" spans="1:5" ht="12.75">
      <c r="A13" s="1691">
        <v>9</v>
      </c>
      <c r="B13" s="450" t="s">
        <v>287</v>
      </c>
      <c r="C13" s="452">
        <f>SUM(C9:C11)</f>
        <v>32264.506047189363</v>
      </c>
      <c r="D13" s="452">
        <f>SUM(D9:D11)</f>
        <v>22555.729712230539</v>
      </c>
      <c r="E13" s="452">
        <f>SUM(C13:D13)</f>
        <v>54820.235759419898</v>
      </c>
    </row>
    <row r="14" spans="1:5" ht="12.75">
      <c r="A14" s="1691"/>
      <c r="B14" s="450"/>
      <c r="C14" s="450"/>
      <c r="D14" s="450"/>
      <c r="E14" s="450"/>
    </row>
    <row r="15" spans="1:5" ht="12.75">
      <c r="A15" s="1692">
        <v>10</v>
      </c>
      <c r="B15" s="948" t="s">
        <v>288</v>
      </c>
      <c r="C15" s="948">
        <f>C9-C3</f>
        <v>-1102.5063978112485</v>
      </c>
      <c r="D15" s="948">
        <f>D9-D3</f>
        <v>-141.97668028280896</v>
      </c>
      <c r="E15" s="948">
        <f>SUM(C15:D15)</f>
        <v>-1244.4830780940574</v>
      </c>
    </row>
    <row r="16" spans="1:5" ht="12.75">
      <c r="A16" s="1691">
        <v>11</v>
      </c>
      <c r="B16" s="450" t="s">
        <v>289</v>
      </c>
      <c r="C16" s="452">
        <f>-SUM(C4:C6)+SUM(C10:C11)</f>
        <v>1088.8709758646139</v>
      </c>
      <c r="D16" s="452">
        <f>-SUM(D4:D6)+SUM(D10:D11)</f>
        <v>-3018.4262982821933</v>
      </c>
      <c r="E16" s="452">
        <f>SUM(C16:D16)</f>
        <v>-1929.5553224175794</v>
      </c>
    </row>
    <row r="17" spans="1:5" ht="12.75">
      <c r="A17" s="1693">
        <v>12</v>
      </c>
      <c r="B17" s="489" t="s">
        <v>278</v>
      </c>
      <c r="C17" s="489">
        <f>C13-C7</f>
        <v>-13.635421946633869</v>
      </c>
      <c r="D17" s="489">
        <f>D13-D7</f>
        <v>-3160.4029785649982</v>
      </c>
      <c r="E17" s="489">
        <f>SUM(C17:D17)</f>
        <v>-3174.0384005116321</v>
      </c>
    </row>
    <row r="18" spans="1:5" ht="12.75" customHeight="1">
      <c r="A18" s="1721" t="s">
        <v>215</v>
      </c>
      <c r="B18" s="1721"/>
      <c r="C18" s="1721"/>
      <c r="D18" s="1721"/>
      <c r="E18" s="1721"/>
    </row>
  </sheetData>
  <mergeCells count="2">
    <mergeCell ref="A1:E1"/>
    <mergeCell ref="A18:E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sqref="A1:M1"/>
    </sheetView>
  </sheetViews>
  <sheetFormatPr defaultRowHeight="12.75"/>
  <cols>
    <col min="1" max="1" width="18.140625" style="27" customWidth="1"/>
    <col min="2" max="2" width="10.42578125" style="27" bestFit="1" customWidth="1"/>
    <col min="3" max="4" width="9.140625" style="27"/>
    <col min="5" max="5" width="9.7109375" style="27" customWidth="1"/>
    <col min="6" max="12" width="9.140625" style="27"/>
    <col min="13" max="13" width="5" style="280" customWidth="1"/>
    <col min="14" max="16384" width="9.140625" style="27"/>
  </cols>
  <sheetData>
    <row r="1" spans="1:14" ht="13.5">
      <c r="A1" s="1722" t="s">
        <v>276</v>
      </c>
      <c r="B1" s="1722"/>
      <c r="C1" s="1722"/>
      <c r="D1" s="1722"/>
      <c r="E1" s="1722"/>
      <c r="F1" s="1722"/>
      <c r="G1" s="1722"/>
      <c r="H1" s="1722"/>
      <c r="I1" s="1722"/>
      <c r="J1" s="1722"/>
      <c r="K1" s="1722"/>
      <c r="L1" s="1722"/>
      <c r="M1" s="1722"/>
    </row>
    <row r="2" spans="1:14" ht="14.25" thickBot="1">
      <c r="A2" s="1723" t="s">
        <v>134</v>
      </c>
      <c r="B2" s="1723"/>
      <c r="C2" s="1723"/>
      <c r="D2" s="1723"/>
      <c r="E2" s="1723"/>
      <c r="F2" s="1723"/>
      <c r="G2" s="1723"/>
      <c r="H2" s="1723"/>
      <c r="I2" s="1723"/>
      <c r="J2" s="1723"/>
      <c r="K2" s="1723"/>
      <c r="L2" s="1723"/>
      <c r="M2" s="1609"/>
    </row>
    <row r="3" spans="1:14" s="1603" customFormat="1" ht="15" customHeight="1">
      <c r="A3" s="427"/>
      <c r="B3" s="1593"/>
      <c r="C3" s="1698" t="s">
        <v>135</v>
      </c>
      <c r="D3" s="1699"/>
      <c r="E3" s="1700"/>
      <c r="F3" s="1698" t="s">
        <v>136</v>
      </c>
      <c r="G3" s="1699"/>
      <c r="H3" s="1699"/>
      <c r="I3" s="1699"/>
      <c r="J3" s="1699"/>
      <c r="K3" s="1699"/>
      <c r="L3" s="1699"/>
      <c r="M3" s="1614"/>
      <c r="N3" s="1591"/>
    </row>
    <row r="4" spans="1:14" s="1603" customFormat="1">
      <c r="A4" s="434"/>
      <c r="B4" s="1612"/>
      <c r="C4" s="436"/>
      <c r="D4" s="430"/>
      <c r="E4" s="1617" t="s">
        <v>59</v>
      </c>
      <c r="F4" s="1613" t="s">
        <v>49</v>
      </c>
      <c r="G4" s="1610"/>
      <c r="H4" s="1610"/>
      <c r="I4" s="1610"/>
      <c r="J4" s="1610"/>
      <c r="K4" s="1629"/>
      <c r="L4" s="1630"/>
      <c r="M4" s="1615"/>
      <c r="N4" s="1591"/>
    </row>
    <row r="5" spans="1:14" s="1603" customFormat="1" ht="38.25">
      <c r="A5" s="1611" t="s">
        <v>137</v>
      </c>
      <c r="B5" s="1358" t="s">
        <v>4</v>
      </c>
      <c r="C5" s="1358" t="s">
        <v>5</v>
      </c>
      <c r="D5" s="1631" t="s">
        <v>6</v>
      </c>
      <c r="E5" s="1632" t="s">
        <v>7</v>
      </c>
      <c r="F5" s="1358" t="s">
        <v>137</v>
      </c>
      <c r="G5" s="1631" t="s">
        <v>53</v>
      </c>
      <c r="H5" s="1631" t="s">
        <v>54</v>
      </c>
      <c r="I5" s="1631" t="s">
        <v>55</v>
      </c>
      <c r="J5" s="1631" t="s">
        <v>56</v>
      </c>
      <c r="K5" s="1358" t="s">
        <v>57</v>
      </c>
      <c r="L5" s="592" t="s">
        <v>217</v>
      </c>
      <c r="M5" s="1633" t="s">
        <v>138</v>
      </c>
      <c r="N5" s="1591"/>
    </row>
    <row r="6" spans="1:14" s="1603" customFormat="1">
      <c r="A6" s="427" t="s">
        <v>12</v>
      </c>
      <c r="B6" s="1621">
        <v>8148329</v>
      </c>
      <c r="C6" s="1622">
        <v>306.97135674356758</v>
      </c>
      <c r="D6" s="1623">
        <v>168.64903750196802</v>
      </c>
      <c r="E6" s="1624">
        <f t="shared" ref="E6:E14" si="0">SUM(C6:D6)</f>
        <v>475.62039424553564</v>
      </c>
      <c r="F6" s="1618">
        <v>5.7273150489388893</v>
      </c>
      <c r="G6" s="1619">
        <v>0</v>
      </c>
      <c r="H6" s="1619">
        <v>0</v>
      </c>
      <c r="I6" s="1619">
        <v>0.21069812058617496</v>
      </c>
      <c r="J6" s="1619">
        <f t="shared" ref="J6:J14" si="1">SUM(F6:I6)</f>
        <v>5.938013169525064</v>
      </c>
      <c r="K6" s="1618">
        <v>3.4161604087473068</v>
      </c>
      <c r="L6" s="1618">
        <f t="shared" ref="L6:L14" si="2">J6+K6</f>
        <v>9.3541735782723698</v>
      </c>
      <c r="M6" s="1616"/>
      <c r="N6" s="1591"/>
    </row>
    <row r="7" spans="1:14" s="1" customFormat="1">
      <c r="A7" s="1648" t="s">
        <v>139</v>
      </c>
      <c r="B7" s="1602">
        <v>3827805.5</v>
      </c>
      <c r="C7" s="1600">
        <v>123.58816163774758</v>
      </c>
      <c r="D7" s="1601">
        <v>56.471178995146403</v>
      </c>
      <c r="E7" s="1649">
        <f t="shared" si="0"/>
        <v>180.05934063289396</v>
      </c>
      <c r="F7" s="1607">
        <v>0.95301978087042694</v>
      </c>
      <c r="G7" s="1608">
        <v>1.8974915860516031</v>
      </c>
      <c r="H7" s="1608">
        <v>0.11520158295305741</v>
      </c>
      <c r="I7" s="1608">
        <v>9.7991157863498938E-3</v>
      </c>
      <c r="J7" s="1608">
        <f t="shared" si="1"/>
        <v>2.9755120656614373</v>
      </c>
      <c r="K7" s="1607">
        <v>4.1637029601750015</v>
      </c>
      <c r="L7" s="1607">
        <f t="shared" si="2"/>
        <v>7.1392150258364389</v>
      </c>
      <c r="M7" s="1650">
        <v>9</v>
      </c>
      <c r="N7" s="408"/>
    </row>
    <row r="8" spans="1:14" s="1" customFormat="1">
      <c r="A8" s="1620" t="s">
        <v>140</v>
      </c>
      <c r="B8" s="1598">
        <v>2868473</v>
      </c>
      <c r="C8" s="1596">
        <v>93.404754812869413</v>
      </c>
      <c r="D8" s="1594">
        <v>50.050411936151875</v>
      </c>
      <c r="E8" s="1625">
        <f t="shared" si="0"/>
        <v>143.45516674902129</v>
      </c>
      <c r="F8" s="1626">
        <v>1.7137180942840122</v>
      </c>
      <c r="G8" s="1627">
        <v>0.31180633487662912</v>
      </c>
      <c r="H8" s="1627">
        <v>1.2928780449047754</v>
      </c>
      <c r="I8" s="1627">
        <v>0.47776965234121133</v>
      </c>
      <c r="J8" s="1627">
        <f t="shared" si="1"/>
        <v>3.7961721264066277</v>
      </c>
      <c r="K8" s="1626">
        <v>2.3959533254008241</v>
      </c>
      <c r="L8" s="1626">
        <f t="shared" si="2"/>
        <v>6.1921254518074518</v>
      </c>
      <c r="M8" s="1628">
        <v>13</v>
      </c>
      <c r="N8" s="408"/>
    </row>
    <row r="9" spans="1:14" s="1" customFormat="1">
      <c r="A9" s="1648" t="s">
        <v>141</v>
      </c>
      <c r="B9" s="1602">
        <v>2010655.5</v>
      </c>
      <c r="C9" s="1600">
        <v>61.839532713248964</v>
      </c>
      <c r="D9" s="1601">
        <v>62.745795635455544</v>
      </c>
      <c r="E9" s="1649">
        <f t="shared" si="0"/>
        <v>124.58532834870451</v>
      </c>
      <c r="F9" s="1607">
        <v>0.97734189667525317</v>
      </c>
      <c r="G9" s="1608">
        <v>0.33654267123659343</v>
      </c>
      <c r="H9" s="1608">
        <v>1.3678788247454001</v>
      </c>
      <c r="I9" s="1608">
        <v>0.30049352586178746</v>
      </c>
      <c r="J9" s="1608">
        <f t="shared" si="1"/>
        <v>2.9822569185190342</v>
      </c>
      <c r="K9" s="1607">
        <v>3.5215030422794618</v>
      </c>
      <c r="L9" s="1607">
        <f t="shared" si="2"/>
        <v>6.5037599607984955</v>
      </c>
      <c r="M9" s="1650">
        <v>16</v>
      </c>
      <c r="N9" s="408"/>
    </row>
    <row r="10" spans="1:14" s="1" customFormat="1">
      <c r="A10" s="1620" t="s">
        <v>142</v>
      </c>
      <c r="B10" s="1598">
        <v>1474155</v>
      </c>
      <c r="C10" s="1596">
        <v>41.402770446105613</v>
      </c>
      <c r="D10" s="1594">
        <v>18.171385141497712</v>
      </c>
      <c r="E10" s="1625">
        <f t="shared" si="0"/>
        <v>59.574155587603329</v>
      </c>
      <c r="F10" s="1626">
        <v>4.2218810591460105</v>
      </c>
      <c r="G10" s="577">
        <v>0</v>
      </c>
      <c r="H10" s="577">
        <v>0</v>
      </c>
      <c r="I10" s="577">
        <v>0</v>
      </c>
      <c r="J10" s="1627">
        <f t="shared" si="1"/>
        <v>4.2218810591460105</v>
      </c>
      <c r="K10" s="1626">
        <v>3.1763252005108376</v>
      </c>
      <c r="L10" s="1626">
        <f t="shared" si="2"/>
        <v>7.3982062596568481</v>
      </c>
      <c r="M10" s="1628">
        <v>7</v>
      </c>
      <c r="N10" s="408"/>
    </row>
    <row r="11" spans="1:14" s="1" customFormat="1">
      <c r="A11" s="1648" t="s">
        <v>143</v>
      </c>
      <c r="B11" s="1602">
        <v>1402672</v>
      </c>
      <c r="C11" s="1600">
        <v>39.107603572189994</v>
      </c>
      <c r="D11" s="1601">
        <v>24.00634365790102</v>
      </c>
      <c r="E11" s="1649">
        <f t="shared" si="0"/>
        <v>63.113947230091014</v>
      </c>
      <c r="F11" s="1607">
        <v>1.0513999347574052</v>
      </c>
      <c r="G11" s="1608">
        <v>0.67290064311713238</v>
      </c>
      <c r="H11" s="1608">
        <v>1.3439027412382187</v>
      </c>
      <c r="I11" s="610">
        <v>0</v>
      </c>
      <c r="J11" s="1608">
        <f t="shared" si="1"/>
        <v>3.0682033191127562</v>
      </c>
      <c r="K11" s="1607">
        <v>3.2746028003064209</v>
      </c>
      <c r="L11" s="1607">
        <f t="shared" si="2"/>
        <v>6.3428061194191772</v>
      </c>
      <c r="M11" s="1650">
        <v>11</v>
      </c>
      <c r="N11" s="408"/>
    </row>
    <row r="12" spans="1:14" s="1" customFormat="1">
      <c r="A12" s="1620" t="s">
        <v>144</v>
      </c>
      <c r="B12" s="1598">
        <v>1263683.5</v>
      </c>
      <c r="C12" s="1596">
        <v>53.274455211217855</v>
      </c>
      <c r="D12" s="1594">
        <v>25.515601832411651</v>
      </c>
      <c r="E12" s="1625">
        <f t="shared" si="0"/>
        <v>78.790057043629503</v>
      </c>
      <c r="F12" s="1626">
        <v>0.27676224778465625</v>
      </c>
      <c r="G12" s="1627">
        <v>1.6881758594163851</v>
      </c>
      <c r="H12" s="1627">
        <v>0.13150841551317002</v>
      </c>
      <c r="I12" s="577">
        <v>0</v>
      </c>
      <c r="J12" s="1627">
        <f t="shared" si="1"/>
        <v>2.0964465227142113</v>
      </c>
      <c r="K12" s="1626">
        <v>4.0572336130614826</v>
      </c>
      <c r="L12" s="1626">
        <f t="shared" si="2"/>
        <v>6.1536801357756943</v>
      </c>
      <c r="M12" s="1628">
        <v>14</v>
      </c>
      <c r="N12" s="408"/>
    </row>
    <row r="13" spans="1:14" s="1" customFormat="1">
      <c r="A13" s="1648" t="s">
        <v>145</v>
      </c>
      <c r="B13" s="1602">
        <v>1224161</v>
      </c>
      <c r="C13" s="1600">
        <v>30.220709402131185</v>
      </c>
      <c r="D13" s="1601">
        <v>15.614538311036078</v>
      </c>
      <c r="E13" s="1649">
        <f t="shared" si="0"/>
        <v>45.835247713167263</v>
      </c>
      <c r="F13" s="1607">
        <v>0.9859527384031731</v>
      </c>
      <c r="G13" s="1608">
        <v>0.56802789707301315</v>
      </c>
      <c r="H13" s="1608">
        <v>1.6841296680048559</v>
      </c>
      <c r="I13" s="1608">
        <v>0.25205020952713703</v>
      </c>
      <c r="J13" s="1608">
        <f t="shared" si="1"/>
        <v>3.490160513008179</v>
      </c>
      <c r="K13" s="1607">
        <v>3.3630924816752299</v>
      </c>
      <c r="L13" s="1607">
        <f t="shared" si="2"/>
        <v>6.8532529946834089</v>
      </c>
      <c r="M13" s="1650">
        <v>10</v>
      </c>
      <c r="N13" s="408"/>
    </row>
    <row r="14" spans="1:14" s="1" customFormat="1">
      <c r="A14" s="1620" t="s">
        <v>146</v>
      </c>
      <c r="B14" s="1598">
        <v>1206854</v>
      </c>
      <c r="C14" s="1596">
        <v>40.09665713240453</v>
      </c>
      <c r="D14" s="1594">
        <v>36.796341662074312</v>
      </c>
      <c r="E14" s="1625">
        <f t="shared" si="0"/>
        <v>76.892998794478842</v>
      </c>
      <c r="F14" s="1626">
        <v>1.0226470710314683</v>
      </c>
      <c r="G14" s="1627">
        <v>0.43336474105747219</v>
      </c>
      <c r="H14" s="1627">
        <v>1.2677261023865825</v>
      </c>
      <c r="I14" s="1627">
        <v>0.25358485565268502</v>
      </c>
      <c r="J14" s="1627">
        <f t="shared" si="1"/>
        <v>2.9773227701282079</v>
      </c>
      <c r="K14" s="1626">
        <v>3.0556310313653916</v>
      </c>
      <c r="L14" s="1626">
        <f t="shared" si="2"/>
        <v>6.0329538014935995</v>
      </c>
      <c r="M14" s="1628">
        <v>15</v>
      </c>
      <c r="N14" s="408"/>
    </row>
    <row r="15" spans="1:14" s="1" customFormat="1">
      <c r="A15" s="1651" t="s">
        <v>275</v>
      </c>
      <c r="B15" s="1652">
        <v>1909807.4375</v>
      </c>
      <c r="C15" s="1653">
        <v>60.366830615989386</v>
      </c>
      <c r="D15" s="1654">
        <v>36.17144964645933</v>
      </c>
      <c r="E15" s="1655">
        <f>SUM(C15:D15)</f>
        <v>96.538280262448723</v>
      </c>
      <c r="F15" s="1656">
        <v>1.298331070183782</v>
      </c>
      <c r="G15" s="1657">
        <v>0.85867348789834974</v>
      </c>
      <c r="H15" s="1657">
        <v>0.83708130051946217</v>
      </c>
      <c r="I15" s="1657">
        <v>0.17971072649907618</v>
      </c>
      <c r="J15" s="1657">
        <f>SUM(F15:I15)</f>
        <v>3.17379658510067</v>
      </c>
      <c r="K15" s="1656">
        <v>3.414225394691929</v>
      </c>
      <c r="L15" s="1656">
        <f>J15+K15</f>
        <v>6.5880219797925985</v>
      </c>
      <c r="M15" s="1658"/>
      <c r="N15" s="408"/>
    </row>
    <row r="16" spans="1:14" s="1" customFormat="1">
      <c r="A16" s="1592" t="s">
        <v>2</v>
      </c>
      <c r="B16" s="1598"/>
      <c r="C16" s="1596"/>
      <c r="D16" s="1594"/>
      <c r="E16" s="1625"/>
      <c r="F16" s="1634"/>
      <c r="G16" s="1635"/>
      <c r="H16" s="1635"/>
      <c r="I16" s="1635"/>
      <c r="J16" s="1635"/>
      <c r="K16" s="1634"/>
      <c r="L16" s="1634"/>
      <c r="M16" s="1628"/>
      <c r="N16" s="408"/>
    </row>
    <row r="17" spans="1:14" s="18" customFormat="1">
      <c r="A17" s="1659" t="s">
        <v>267</v>
      </c>
      <c r="B17" s="1660">
        <v>2490511.5</v>
      </c>
      <c r="C17" s="1661">
        <v>69.578745701411975</v>
      </c>
      <c r="D17" s="1662">
        <v>13.896242465942775</v>
      </c>
      <c r="E17" s="1663">
        <f t="shared" ref="E17:E24" si="3">SUM(C17:D17)</f>
        <v>83.474988167354752</v>
      </c>
      <c r="F17" s="1664">
        <v>4.3259123080313628</v>
      </c>
      <c r="G17" s="1665">
        <v>0</v>
      </c>
      <c r="H17" s="1665">
        <v>0</v>
      </c>
      <c r="I17" s="1666">
        <v>0.19888545752432349</v>
      </c>
      <c r="J17" s="1666">
        <f t="shared" ref="J17:J24" si="4">SUM(F17:I17)</f>
        <v>4.5247977655556859</v>
      </c>
      <c r="K17" s="1664">
        <v>2.7580866971748708</v>
      </c>
      <c r="L17" s="1664">
        <f t="shared" ref="L17:L24" si="5">J17+K17</f>
        <v>7.2828844627305571</v>
      </c>
      <c r="M17" s="1667">
        <v>8</v>
      </c>
      <c r="N17" s="409"/>
    </row>
    <row r="18" spans="1:14" s="18" customFormat="1">
      <c r="A18" s="1636" t="s">
        <v>268</v>
      </c>
      <c r="B18" s="1637">
        <v>2247478</v>
      </c>
      <c r="C18" s="1638">
        <v>71.672447477733002</v>
      </c>
      <c r="D18" s="1639">
        <v>15.677635630569362</v>
      </c>
      <c r="E18" s="1640">
        <f t="shared" si="3"/>
        <v>87.350083108302357</v>
      </c>
      <c r="F18" s="1641">
        <v>4.6736823465229707</v>
      </c>
      <c r="G18" s="1642">
        <v>0</v>
      </c>
      <c r="H18" s="1642">
        <v>0</v>
      </c>
      <c r="I18" s="1643">
        <v>0.20335828742003198</v>
      </c>
      <c r="J18" s="1643">
        <f t="shared" si="4"/>
        <v>4.877040633943003</v>
      </c>
      <c r="K18" s="1641">
        <v>2.7078589195860152</v>
      </c>
      <c r="L18" s="1641">
        <f t="shared" si="5"/>
        <v>7.5848995535290182</v>
      </c>
      <c r="M18" s="1644">
        <v>6</v>
      </c>
      <c r="N18" s="409"/>
    </row>
    <row r="19" spans="1:14" s="18" customFormat="1">
      <c r="A19" s="1659" t="s">
        <v>269</v>
      </c>
      <c r="B19" s="1660">
        <v>1584863</v>
      </c>
      <c r="C19" s="1661">
        <v>116.63849450345806</v>
      </c>
      <c r="D19" s="1662">
        <v>130.27537309067029</v>
      </c>
      <c r="E19" s="1663">
        <f t="shared" si="3"/>
        <v>246.91386759412836</v>
      </c>
      <c r="F19" s="1664">
        <v>6.9298257939919754</v>
      </c>
      <c r="G19" s="1665">
        <v>0</v>
      </c>
      <c r="H19" s="1665">
        <v>0</v>
      </c>
      <c r="I19" s="1666">
        <v>0.22153079873204165</v>
      </c>
      <c r="J19" s="1666">
        <f t="shared" si="4"/>
        <v>7.1513565927240172</v>
      </c>
      <c r="K19" s="1664">
        <v>4.0646186022552753</v>
      </c>
      <c r="L19" s="1664">
        <f t="shared" si="5"/>
        <v>11.215975194979293</v>
      </c>
      <c r="M19" s="1667">
        <v>1</v>
      </c>
      <c r="N19" s="409"/>
    </row>
    <row r="20" spans="1:14" s="18" customFormat="1">
      <c r="A20" s="1636" t="s">
        <v>270</v>
      </c>
      <c r="B20" s="1637">
        <v>1356425.5</v>
      </c>
      <c r="C20" s="1638">
        <v>30.563559308775016</v>
      </c>
      <c r="D20" s="1639">
        <v>6.5773355665525433</v>
      </c>
      <c r="E20" s="1640">
        <f t="shared" si="3"/>
        <v>37.140894875327561</v>
      </c>
      <c r="F20" s="1641">
        <v>3.8517933908181416</v>
      </c>
      <c r="G20" s="1642">
        <v>0</v>
      </c>
      <c r="H20" s="1642">
        <v>0</v>
      </c>
      <c r="I20" s="1643">
        <v>0.16088442226713132</v>
      </c>
      <c r="J20" s="1643">
        <f t="shared" si="4"/>
        <v>4.0126778130852729</v>
      </c>
      <c r="K20" s="1641">
        <v>2.2514487370986611</v>
      </c>
      <c r="L20" s="1641">
        <f t="shared" si="5"/>
        <v>6.2641265501839341</v>
      </c>
      <c r="M20" s="1644">
        <v>12</v>
      </c>
      <c r="N20" s="409"/>
    </row>
    <row r="21" spans="1:14" s="18" customFormat="1">
      <c r="A21" s="1659" t="s">
        <v>271</v>
      </c>
      <c r="B21" s="1660">
        <v>469051</v>
      </c>
      <c r="C21" s="1661">
        <v>18.51810975218951</v>
      </c>
      <c r="D21" s="1662">
        <v>2.2224507482330762</v>
      </c>
      <c r="E21" s="1663">
        <f t="shared" si="3"/>
        <v>20.740560500422585</v>
      </c>
      <c r="F21" s="1664">
        <v>4.8478284599959434</v>
      </c>
      <c r="G21" s="1665">
        <v>0</v>
      </c>
      <c r="H21" s="1665">
        <v>0</v>
      </c>
      <c r="I21" s="1666">
        <v>0.24939446254765926</v>
      </c>
      <c r="J21" s="1666">
        <f t="shared" si="4"/>
        <v>5.0972229225436028</v>
      </c>
      <c r="K21" s="1664">
        <v>3.4136533624862313</v>
      </c>
      <c r="L21" s="1664">
        <f t="shared" si="5"/>
        <v>8.5108762850298341</v>
      </c>
      <c r="M21" s="1667">
        <v>2</v>
      </c>
      <c r="N21" s="409"/>
    </row>
    <row r="22" spans="1:14" s="1" customFormat="1">
      <c r="A22" s="491" t="s">
        <v>272</v>
      </c>
      <c r="B22" s="1598">
        <v>934466.5</v>
      </c>
      <c r="C22" s="1596">
        <v>29.205271075511696</v>
      </c>
      <c r="D22" s="1594">
        <v>11.110525898342937</v>
      </c>
      <c r="E22" s="1625">
        <f t="shared" si="3"/>
        <v>40.315796973854631</v>
      </c>
      <c r="F22" s="1626">
        <v>0.94593458851341894</v>
      </c>
      <c r="G22" s="1627">
        <v>1.7134680215531772</v>
      </c>
      <c r="H22" s="1627">
        <v>1.2586999009224655</v>
      </c>
      <c r="I22" s="1627">
        <v>8.3463585325970452E-2</v>
      </c>
      <c r="J22" s="1627">
        <f t="shared" si="4"/>
        <v>4.0015660963150328</v>
      </c>
      <c r="K22" s="1626">
        <v>4.1165803746238305</v>
      </c>
      <c r="L22" s="1626">
        <f t="shared" si="5"/>
        <v>8.1181464709388642</v>
      </c>
      <c r="M22" s="1628">
        <v>5</v>
      </c>
      <c r="N22" s="408"/>
    </row>
    <row r="23" spans="1:14" s="1" customFormat="1">
      <c r="A23" s="541" t="s">
        <v>273</v>
      </c>
      <c r="B23" s="1602">
        <v>736555.5</v>
      </c>
      <c r="C23" s="1600">
        <v>24.676293777457246</v>
      </c>
      <c r="D23" s="1601">
        <v>11.690760370412177</v>
      </c>
      <c r="E23" s="1649">
        <f t="shared" si="3"/>
        <v>36.367054147869425</v>
      </c>
      <c r="F23" s="1607">
        <v>0.54783867583228163</v>
      </c>
      <c r="G23" s="1608">
        <v>1.8426658054265372</v>
      </c>
      <c r="H23" s="1608">
        <v>1.6312238873005698</v>
      </c>
      <c r="I23" s="1608">
        <v>0.11659815669438152</v>
      </c>
      <c r="J23" s="1608">
        <f t="shared" si="4"/>
        <v>4.1383265252537704</v>
      </c>
      <c r="K23" s="1607">
        <v>4.0653353762292195</v>
      </c>
      <c r="L23" s="1607">
        <f t="shared" si="5"/>
        <v>8.2036619014829899</v>
      </c>
      <c r="M23" s="1650">
        <v>4</v>
      </c>
      <c r="N23" s="408"/>
    </row>
    <row r="24" spans="1:14" s="1" customFormat="1">
      <c r="A24" s="1645" t="s">
        <v>274</v>
      </c>
      <c r="B24" s="1599">
        <v>456785.5</v>
      </c>
      <c r="C24" s="1597">
        <v>14.573503298532188</v>
      </c>
      <c r="D24" s="1595">
        <v>6.2695302598468734</v>
      </c>
      <c r="E24" s="1646">
        <f t="shared" si="3"/>
        <v>20.843033558379062</v>
      </c>
      <c r="F24" s="1606">
        <v>0.66100467734658253</v>
      </c>
      <c r="G24" s="1605">
        <v>1.6797959626393109</v>
      </c>
      <c r="H24" s="1605">
        <v>1.5552911632238402</v>
      </c>
      <c r="I24" s="1605">
        <v>5.468111664696855E-2</v>
      </c>
      <c r="J24" s="1605">
        <f t="shared" si="4"/>
        <v>3.9507729198567021</v>
      </c>
      <c r="K24" s="1606">
        <v>4.4411499593672472</v>
      </c>
      <c r="L24" s="1606">
        <f t="shared" si="5"/>
        <v>8.3919228792239497</v>
      </c>
      <c r="M24" s="1647">
        <v>3</v>
      </c>
      <c r="N24" s="408"/>
    </row>
    <row r="25" spans="1:14" s="1" customFormat="1" ht="12">
      <c r="A25" s="1" t="s">
        <v>215</v>
      </c>
      <c r="M25" s="407"/>
      <c r="N25" s="408"/>
    </row>
    <row r="27" spans="1:14">
      <c r="L27" s="2">
        <f>L6/L15-1</f>
        <v>0.41987589096763367</v>
      </c>
      <c r="M27" s="286"/>
    </row>
  </sheetData>
  <mergeCells count="4">
    <mergeCell ref="A1:M1"/>
    <mergeCell ref="A2:L2"/>
    <mergeCell ref="C3:E3"/>
    <mergeCell ref="F3:L3"/>
  </mergeCells>
  <printOptions horizontalCentered="1"/>
  <pageMargins left="0.7" right="0.7" top="0.75" bottom="0.75" header="0.3" footer="0.3"/>
  <pageSetup scale="72" fitToHeight="0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zoomScaleNormal="100" workbookViewId="0">
      <selection sqref="A1:I1"/>
    </sheetView>
  </sheetViews>
  <sheetFormatPr defaultRowHeight="15"/>
  <cols>
    <col min="1" max="1" width="18.5703125" style="1" customWidth="1"/>
    <col min="2" max="9" width="10.7109375" customWidth="1"/>
  </cols>
  <sheetData>
    <row r="1" spans="1:11" ht="31.5" customHeight="1" thickBot="1">
      <c r="A1" s="1702" t="s">
        <v>277</v>
      </c>
      <c r="B1" s="1716"/>
      <c r="C1" s="1716"/>
      <c r="D1" s="1716"/>
      <c r="E1" s="1716"/>
      <c r="F1" s="1716"/>
      <c r="G1" s="1716"/>
      <c r="H1" s="1716"/>
      <c r="I1" s="1716"/>
    </row>
    <row r="2" spans="1:11">
      <c r="A2" s="427"/>
      <c r="B2" s="1676" t="s">
        <v>182</v>
      </c>
      <c r="C2" s="497"/>
      <c r="D2" s="497"/>
      <c r="E2" s="497"/>
      <c r="F2" s="1676" t="s">
        <v>186</v>
      </c>
      <c r="G2" s="497"/>
      <c r="H2" s="497"/>
      <c r="I2" s="497"/>
    </row>
    <row r="3" spans="1:11">
      <c r="A3" s="427"/>
      <c r="B3" s="1684" t="s">
        <v>59</v>
      </c>
      <c r="C3" s="1685" t="s">
        <v>184</v>
      </c>
      <c r="D3" s="1685" t="s">
        <v>187</v>
      </c>
      <c r="E3" s="1685" t="s">
        <v>189</v>
      </c>
      <c r="F3" s="1684" t="s">
        <v>59</v>
      </c>
      <c r="G3" s="1685" t="s">
        <v>184</v>
      </c>
      <c r="H3" s="1685" t="s">
        <v>187</v>
      </c>
      <c r="I3" s="1685" t="s">
        <v>189</v>
      </c>
    </row>
    <row r="4" spans="1:11">
      <c r="A4" s="430" t="s">
        <v>3</v>
      </c>
      <c r="B4" s="1059" t="s">
        <v>185</v>
      </c>
      <c r="C4" s="1060" t="s">
        <v>183</v>
      </c>
      <c r="D4" s="1060" t="s">
        <v>188</v>
      </c>
      <c r="E4" s="1060" t="s">
        <v>59</v>
      </c>
      <c r="F4" s="1059" t="s">
        <v>185</v>
      </c>
      <c r="G4" s="1060" t="s">
        <v>183</v>
      </c>
      <c r="H4" s="1060" t="s">
        <v>188</v>
      </c>
      <c r="I4" s="1060" t="s">
        <v>59</v>
      </c>
    </row>
    <row r="5" spans="1:11">
      <c r="A5" s="438" t="s">
        <v>12</v>
      </c>
      <c r="B5" s="445">
        <f>'T2'!N5</f>
        <v>52477.193953277412</v>
      </c>
      <c r="C5" s="446">
        <v>590.90372960508398</v>
      </c>
      <c r="D5" s="446">
        <v>2429.71796173044</v>
      </c>
      <c r="E5" s="446">
        <f>SUM(B5:D5)</f>
        <v>55497.815644612936</v>
      </c>
      <c r="F5" s="589">
        <f>B5/'T1'!$E4*100</f>
        <v>10.0470710060365</v>
      </c>
      <c r="G5" s="590">
        <f>C5/'T1'!$E4*100</f>
        <v>0.11313203473417219</v>
      </c>
      <c r="H5" s="590">
        <f>D5/'T1'!$E4*100</f>
        <v>0.46518395987183697</v>
      </c>
      <c r="I5" s="590">
        <f>E5/'T1'!$E4*100</f>
        <v>10.625387000642508</v>
      </c>
    </row>
    <row r="6" spans="1:11">
      <c r="A6" s="447" t="s">
        <v>13</v>
      </c>
      <c r="B6" s="451">
        <f>'T2'!N6</f>
        <v>31101.150805367783</v>
      </c>
      <c r="C6" s="452">
        <v>321.78808808821861</v>
      </c>
      <c r="D6" s="452">
        <v>805.95874810669704</v>
      </c>
      <c r="E6" s="452">
        <f t="shared" ref="E6:E12" si="0">SUM(B6:D6)</f>
        <v>32228.897641562697</v>
      </c>
      <c r="F6" s="593">
        <f>B6/'T1'!$E5*100</f>
        <v>10.323608670619072</v>
      </c>
      <c r="G6" s="594">
        <f>C6/'T1'!$E5*100</f>
        <v>0.10681322749369511</v>
      </c>
      <c r="H6" s="594">
        <f>D6/'T1'!$E5*100</f>
        <v>0.26752716554396966</v>
      </c>
      <c r="I6" s="594">
        <f>E6/'T1'!$E5*100</f>
        <v>10.697949063656736</v>
      </c>
      <c r="K6" s="1677"/>
    </row>
    <row r="7" spans="1:11">
      <c r="A7" s="447" t="s">
        <v>14</v>
      </c>
      <c r="B7" s="451">
        <f>'T2'!N7</f>
        <v>4564.7311496527764</v>
      </c>
      <c r="C7" s="452">
        <v>54.883337540656818</v>
      </c>
      <c r="D7" s="452">
        <v>122.55974975391784</v>
      </c>
      <c r="E7" s="452">
        <f t="shared" si="0"/>
        <v>4742.1742369473504</v>
      </c>
      <c r="F7" s="593">
        <f>B7/'T1'!$E6*100</f>
        <v>10.156317319313292</v>
      </c>
      <c r="G7" s="594">
        <f>C7/'T1'!$E6*100</f>
        <v>0.12211290727347451</v>
      </c>
      <c r="H7" s="594">
        <f>D7/'T1'!$E6*100</f>
        <v>0.27268981858243785</v>
      </c>
      <c r="I7" s="594">
        <f>E7/'T1'!$E6*100</f>
        <v>10.551120045169203</v>
      </c>
    </row>
    <row r="8" spans="1:11">
      <c r="A8" s="447" t="s">
        <v>15</v>
      </c>
      <c r="B8" s="451">
        <f>'T2'!N8</f>
        <v>3460.741438019154</v>
      </c>
      <c r="C8" s="452">
        <v>66.422918383338001</v>
      </c>
      <c r="D8" s="452">
        <v>144.36869413633775</v>
      </c>
      <c r="E8" s="452">
        <f t="shared" si="0"/>
        <v>3671.5330505388297</v>
      </c>
      <c r="F8" s="593">
        <f>B8/'T1'!$E7*100</f>
        <v>8.5884955587634675</v>
      </c>
      <c r="G8" s="594">
        <f>C8/'T1'!$E7*100</f>
        <v>0.16484124854526311</v>
      </c>
      <c r="H8" s="594">
        <f>D8/'T1'!$E7*100</f>
        <v>0.35827868409727631</v>
      </c>
      <c r="I8" s="594">
        <f>E8/'T1'!$E7*100</f>
        <v>9.1116154914060061</v>
      </c>
    </row>
    <row r="9" spans="1:11">
      <c r="A9" s="447" t="s">
        <v>16</v>
      </c>
      <c r="B9" s="451">
        <f>'T2'!N9</f>
        <v>2072.7936792290429</v>
      </c>
      <c r="C9" s="452">
        <v>40.415119380617114</v>
      </c>
      <c r="D9" s="452">
        <v>82.369901397714344</v>
      </c>
      <c r="E9" s="452">
        <f t="shared" si="0"/>
        <v>2195.5787000073742</v>
      </c>
      <c r="F9" s="593">
        <f>B9/'T1'!$E8*100</f>
        <v>8.4040719782633371</v>
      </c>
      <c r="G9" s="594">
        <f>C9/'T1'!$E8*100</f>
        <v>0.16386173678952079</v>
      </c>
      <c r="H9" s="594">
        <f>D9/'T1'!$E8*100</f>
        <v>0.33396598374726744</v>
      </c>
      <c r="I9" s="594">
        <f>E9/'T1'!$E8*100</f>
        <v>8.9018996988001255</v>
      </c>
    </row>
    <row r="10" spans="1:11">
      <c r="A10" s="447" t="s">
        <v>17</v>
      </c>
      <c r="B10" s="451">
        <f>'T2'!N10</f>
        <v>8010.3710512011248</v>
      </c>
      <c r="C10" s="452">
        <v>172.25061142620143</v>
      </c>
      <c r="D10" s="452">
        <v>409.39134316066895</v>
      </c>
      <c r="E10" s="452">
        <f t="shared" si="0"/>
        <v>8592.013005787996</v>
      </c>
      <c r="F10" s="593">
        <f>B10/'T1'!$E9*100</f>
        <v>7.8379580867224075</v>
      </c>
      <c r="G10" s="594">
        <f>C10/'T1'!$E9*100</f>
        <v>0.16854313790725503</v>
      </c>
      <c r="H10" s="594">
        <f>D10/'T1'!$E9*100</f>
        <v>0.40057971949740917</v>
      </c>
      <c r="I10" s="594">
        <f>E10/'T1'!$E9*100</f>
        <v>8.4070809441270722</v>
      </c>
    </row>
    <row r="11" spans="1:11">
      <c r="A11" s="447" t="s">
        <v>18</v>
      </c>
      <c r="B11" s="451">
        <f>'T2'!N11</f>
        <v>4296.9834990197005</v>
      </c>
      <c r="C11" s="452">
        <v>55.513180069072796</v>
      </c>
      <c r="D11" s="452">
        <v>156.04565681121187</v>
      </c>
      <c r="E11" s="452">
        <f t="shared" si="0"/>
        <v>4508.5423358999851</v>
      </c>
      <c r="F11" s="593">
        <f>B11/'T1'!$E10*100</f>
        <v>8.760488056095987</v>
      </c>
      <c r="G11" s="594">
        <f>C11/'T1'!$E10*100</f>
        <v>0.11317766313553825</v>
      </c>
      <c r="H11" s="594">
        <f>D11/'T1'!$E10*100</f>
        <v>0.31813855301332811</v>
      </c>
      <c r="I11" s="594">
        <f>E11/'T1'!$E10*100</f>
        <v>9.1918042722448536</v>
      </c>
    </row>
    <row r="12" spans="1:11">
      <c r="A12" s="447" t="s">
        <v>19</v>
      </c>
      <c r="B12" s="1061">
        <f>'T2'!N12</f>
        <v>2190.8231838873935</v>
      </c>
      <c r="C12" s="1400">
        <v>31.356740239097583</v>
      </c>
      <c r="D12" s="1400">
        <v>71.862275903012659</v>
      </c>
      <c r="E12" s="1400">
        <f t="shared" si="0"/>
        <v>2294.0422000295039</v>
      </c>
      <c r="F12" s="1250">
        <f>B12/'T1'!$E11*100</f>
        <v>8.0954545393522128</v>
      </c>
      <c r="G12" s="1390">
        <f>C12/'T1'!$E11*100</f>
        <v>0.11586834892693842</v>
      </c>
      <c r="H12" s="1390">
        <f>D12/'T1'!$E11*100</f>
        <v>0.26554301230049743</v>
      </c>
      <c r="I12" s="1390">
        <f>E12/'T1'!$E11*100</f>
        <v>8.4768659005796501</v>
      </c>
    </row>
    <row r="13" spans="1:11">
      <c r="A13" s="1268" t="s">
        <v>20</v>
      </c>
      <c r="B13" s="445">
        <f>SUM(B6:B12)</f>
        <v>55697.594806376968</v>
      </c>
      <c r="C13" s="446">
        <f>SUM(C6:C12)</f>
        <v>742.62999512720239</v>
      </c>
      <c r="D13" s="446">
        <f>SUM(D6:D12)</f>
        <v>1792.5563692695605</v>
      </c>
      <c r="E13" s="446">
        <f>SUM(E6:E12)</f>
        <v>58232.781170773727</v>
      </c>
      <c r="F13" s="589">
        <f>B13/'T1'!$E12*100</f>
        <v>9.448628662296036</v>
      </c>
      <c r="G13" s="590">
        <f>C13/'T1'!$E12*100</f>
        <v>0.125980934757281</v>
      </c>
      <c r="H13" s="590">
        <f>D13/'T1'!$E12*100</f>
        <v>0.3040921165149218</v>
      </c>
      <c r="I13" s="590">
        <f>E13/'T1'!$E12*100</f>
        <v>9.8787017135682387</v>
      </c>
    </row>
    <row r="14" spans="1:11">
      <c r="A14" s="455" t="s">
        <v>21</v>
      </c>
      <c r="B14" s="457">
        <f>B5+B13</f>
        <v>108174.78875965439</v>
      </c>
      <c r="C14" s="458">
        <f>C5+C13</f>
        <v>1333.5337247322864</v>
      </c>
      <c r="D14" s="458">
        <f>D5+D13</f>
        <v>4222.2743310000005</v>
      </c>
      <c r="E14" s="458">
        <f>E5+E13</f>
        <v>113730.59681538667</v>
      </c>
      <c r="F14" s="1680">
        <f>B14/'T1'!$E13*100</f>
        <v>9.7297735061067119</v>
      </c>
      <c r="G14" s="1681">
        <f>C14/'T1'!$E13*100</f>
        <v>0.11994459386676648</v>
      </c>
      <c r="H14" s="1681">
        <f>D14/'T1'!$E13*100</f>
        <v>0.37977215756394794</v>
      </c>
      <c r="I14" s="1681">
        <f>E14/'T1'!$E13*100</f>
        <v>10.229490257537426</v>
      </c>
    </row>
    <row r="15" spans="1:11">
      <c r="A15" s="1592" t="s">
        <v>22</v>
      </c>
      <c r="B15" s="1678"/>
      <c r="C15" s="1679"/>
      <c r="D15" s="1679"/>
      <c r="E15" s="1679"/>
      <c r="F15" s="1682"/>
      <c r="G15" s="1683"/>
      <c r="H15" s="1683"/>
      <c r="I15" s="1683"/>
    </row>
    <row r="16" spans="1:11">
      <c r="A16" s="491" t="s">
        <v>200</v>
      </c>
      <c r="B16" s="1075">
        <f>'T2'!N16</f>
        <v>7341.4418721817592</v>
      </c>
      <c r="C16" s="1355">
        <v>113.29664579856305</v>
      </c>
      <c r="D16" s="1355">
        <v>176.6961598232015</v>
      </c>
      <c r="E16" s="1355">
        <f t="shared" ref="E16:E30" si="1">SUM(B16:D16)</f>
        <v>7631.4346778035242</v>
      </c>
      <c r="F16" s="1119">
        <f>B16/'T1'!$E15*100</f>
        <v>8.2335617752090773</v>
      </c>
      <c r="G16" s="604">
        <f>C16/'T1'!$E15*100</f>
        <v>0.12706426725806486</v>
      </c>
      <c r="H16" s="604">
        <f>D16/'T1'!$E15*100</f>
        <v>0.19816798561863311</v>
      </c>
      <c r="I16" s="604">
        <f>E16/'T1'!$E15*100</f>
        <v>8.5587940280857762</v>
      </c>
    </row>
    <row r="17" spans="1:9">
      <c r="A17" s="491" t="s">
        <v>201</v>
      </c>
      <c r="B17" s="451">
        <f>'T2'!N17</f>
        <v>7760.687618203242</v>
      </c>
      <c r="C17" s="452">
        <v>102.82591851168129</v>
      </c>
      <c r="D17" s="452">
        <v>215.53106844940569</v>
      </c>
      <c r="E17" s="452">
        <f t="shared" si="1"/>
        <v>8079.0446051643294</v>
      </c>
      <c r="F17" s="593">
        <f>B17/'T1'!$E16*100</f>
        <v>8.3829317502432019</v>
      </c>
      <c r="G17" s="594">
        <f>C17/'T1'!$E16*100</f>
        <v>0.11107039729542161</v>
      </c>
      <c r="H17" s="594">
        <f>D17/'T1'!$E16*100</f>
        <v>0.23281213286183924</v>
      </c>
      <c r="I17" s="594">
        <f>E17/'T1'!$E16*100</f>
        <v>8.7268142804004611</v>
      </c>
    </row>
    <row r="18" spans="1:9">
      <c r="A18" s="491" t="s">
        <v>202</v>
      </c>
      <c r="B18" s="451">
        <f>'T2'!N18</f>
        <v>32443.534869039358</v>
      </c>
      <c r="C18" s="452">
        <v>272.46968587258323</v>
      </c>
      <c r="D18" s="452">
        <v>1912.2016674649597</v>
      </c>
      <c r="E18" s="452">
        <f t="shared" si="1"/>
        <v>34628.206222376903</v>
      </c>
      <c r="F18" s="593">
        <f>B18/'T1'!$E17*100</f>
        <v>11.610994099948254</v>
      </c>
      <c r="G18" s="594">
        <f>C18/'T1'!$E17*100</f>
        <v>9.7512306468810872E-2</v>
      </c>
      <c r="H18" s="594">
        <f>D18/'T1'!$E17*100</f>
        <v>0.68434473519821704</v>
      </c>
      <c r="I18" s="594">
        <f>E18/'T1'!$E17*100</f>
        <v>12.392851141615282</v>
      </c>
    </row>
    <row r="19" spans="1:9">
      <c r="A19" s="491" t="s">
        <v>203</v>
      </c>
      <c r="B19" s="451">
        <f>'T2'!N19</f>
        <v>9173.2595123517058</v>
      </c>
      <c r="C19" s="452">
        <v>93.262115052396126</v>
      </c>
      <c r="D19" s="452">
        <v>250.82824969034141</v>
      </c>
      <c r="E19" s="452">
        <f t="shared" si="1"/>
        <v>9517.3498770944425</v>
      </c>
      <c r="F19" s="593">
        <f>B19/'T1'!$E18*100</f>
        <v>10.304149345424964</v>
      </c>
      <c r="G19" s="594">
        <f>C19/'T1'!$E18*100</f>
        <v>0.10475957433408875</v>
      </c>
      <c r="H19" s="594">
        <f>D19/'T1'!$E18*100</f>
        <v>0.28175064069437039</v>
      </c>
      <c r="I19" s="594">
        <f>E19/'T1'!$E18*100</f>
        <v>10.690659560453422</v>
      </c>
    </row>
    <row r="20" spans="1:9">
      <c r="A20" s="491" t="s">
        <v>204</v>
      </c>
      <c r="B20" s="451">
        <f>'T2'!N20</f>
        <v>2830.3246937735275</v>
      </c>
      <c r="C20" s="452">
        <v>68.985356348121542</v>
      </c>
      <c r="D20" s="452">
        <v>89.952039355076082</v>
      </c>
      <c r="E20" s="452">
        <f t="shared" si="1"/>
        <v>2989.2620894767251</v>
      </c>
      <c r="F20" s="593">
        <f>B20/'T1'!$E19*100</f>
        <v>7.256498381133178</v>
      </c>
      <c r="G20" s="594">
        <f>C20/'T1'!$E19*100</f>
        <v>0.17686738477860833</v>
      </c>
      <c r="H20" s="594">
        <f>D20/'T1'!$E19*100</f>
        <v>0.23062259584411027</v>
      </c>
      <c r="I20" s="594">
        <f>E20/'T1'!$E19*100</f>
        <v>7.6639883617558953</v>
      </c>
    </row>
    <row r="21" spans="1:9">
      <c r="A21" s="491" t="s">
        <v>205</v>
      </c>
      <c r="B21" s="451">
        <f>'T2'!N21</f>
        <v>10941.010764097013</v>
      </c>
      <c r="C21" s="452">
        <v>129.915157460589</v>
      </c>
      <c r="D21" s="452">
        <v>271.39587539821184</v>
      </c>
      <c r="E21" s="452">
        <f t="shared" si="1"/>
        <v>11342.321796955814</v>
      </c>
      <c r="F21" s="593">
        <f>B21/'T1'!$E20*100</f>
        <v>10.56281742552201</v>
      </c>
      <c r="G21" s="594">
        <f>C21/'T1'!$E20*100</f>
        <v>0.12542443460226332</v>
      </c>
      <c r="H21" s="594">
        <f>D21/'T1'!$E20*100</f>
        <v>0.26201464779452921</v>
      </c>
      <c r="I21" s="594">
        <f>E21/'T1'!$E20*100</f>
        <v>10.950256507918802</v>
      </c>
    </row>
    <row r="22" spans="1:9">
      <c r="A22" s="491" t="s">
        <v>206</v>
      </c>
      <c r="B22" s="451">
        <f>'T2'!N22</f>
        <v>8620.0896501958414</v>
      </c>
      <c r="C22" s="452">
        <v>74.335582784678479</v>
      </c>
      <c r="D22" s="452">
        <v>228.32385175008415</v>
      </c>
      <c r="E22" s="452">
        <f t="shared" si="1"/>
        <v>8922.7490847306053</v>
      </c>
      <c r="F22" s="593">
        <f>B22/'T1'!$E21*100</f>
        <v>10.22146678752701</v>
      </c>
      <c r="G22" s="594">
        <f>C22/'T1'!$E21*100</f>
        <v>8.8145103055603746E-2</v>
      </c>
      <c r="H22" s="594">
        <f>D22/'T1'!$E21*100</f>
        <v>0.27074018509896869</v>
      </c>
      <c r="I22" s="594">
        <f>E22/'T1'!$E21*100</f>
        <v>10.580352075681585</v>
      </c>
    </row>
    <row r="23" spans="1:9">
      <c r="A23" s="491" t="s">
        <v>207</v>
      </c>
      <c r="B23" s="451">
        <f>'T2'!N23</f>
        <v>3276.5802977939506</v>
      </c>
      <c r="C23" s="452">
        <v>65.422373568139577</v>
      </c>
      <c r="D23" s="452">
        <v>156.56760908304398</v>
      </c>
      <c r="E23" s="452">
        <f t="shared" si="1"/>
        <v>3498.5702804451339</v>
      </c>
      <c r="F23" s="593">
        <f>B23/'T1'!$E22*100</f>
        <v>7.8183735843508488</v>
      </c>
      <c r="G23" s="594">
        <f>C23/'T1'!$E22*100</f>
        <v>0.15610682810827345</v>
      </c>
      <c r="H23" s="594">
        <f>D23/'T1'!$E22*100</f>
        <v>0.37359196105891357</v>
      </c>
      <c r="I23" s="594">
        <f>E23/'T1'!$E22*100</f>
        <v>8.3480723735180362</v>
      </c>
    </row>
    <row r="24" spans="1:9">
      <c r="A24" s="491" t="s">
        <v>208</v>
      </c>
      <c r="B24" s="451">
        <f>'T2'!N24</f>
        <v>3007.7508489877109</v>
      </c>
      <c r="C24" s="452">
        <v>67.440454700531546</v>
      </c>
      <c r="D24" s="452">
        <v>158.80554859860308</v>
      </c>
      <c r="E24" s="452">
        <f t="shared" si="1"/>
        <v>3233.9968522868458</v>
      </c>
      <c r="F24" s="593">
        <f>B24/'T1'!$E23*100</f>
        <v>7.8706954451732214</v>
      </c>
      <c r="G24" s="594">
        <f>C24/'T1'!$E23*100</f>
        <v>0.17647847387709387</v>
      </c>
      <c r="H24" s="594">
        <f>D24/'T1'!$E23*100</f>
        <v>0.41556304719984694</v>
      </c>
      <c r="I24" s="594">
        <f>E24/'T1'!$E23*100</f>
        <v>8.4627369662501639</v>
      </c>
    </row>
    <row r="25" spans="1:9">
      <c r="A25" s="491" t="s">
        <v>209</v>
      </c>
      <c r="B25" s="451">
        <f>'T2'!N25</f>
        <v>2101.20490007953</v>
      </c>
      <c r="C25" s="452">
        <v>33.326123074134941</v>
      </c>
      <c r="D25" s="452">
        <v>35.337026637797123</v>
      </c>
      <c r="E25" s="452">
        <f t="shared" si="1"/>
        <v>2169.868049791462</v>
      </c>
      <c r="F25" s="593">
        <f>B25/'T1'!$E24*100</f>
        <v>9.4877720650039965</v>
      </c>
      <c r="G25" s="594">
        <f>C25/'T1'!$E24*100</f>
        <v>0.15048064066750219</v>
      </c>
      <c r="H25" s="594">
        <f>D25/'T1'!$E24*100</f>
        <v>0.15956066644509717</v>
      </c>
      <c r="I25" s="594">
        <f>E25/'T1'!$E24*100</f>
        <v>9.797813372116595</v>
      </c>
    </row>
    <row r="26" spans="1:9">
      <c r="A26" s="492" t="s">
        <v>210</v>
      </c>
      <c r="B26" s="451">
        <f>'T2'!N26</f>
        <v>1726.0399044194628</v>
      </c>
      <c r="C26" s="452">
        <v>39.387783157530301</v>
      </c>
      <c r="D26" s="452">
        <v>94.018185479021923</v>
      </c>
      <c r="E26" s="452">
        <f t="shared" si="1"/>
        <v>1859.445873056015</v>
      </c>
      <c r="F26" s="593">
        <f>B26/'T1'!$E25*100</f>
        <v>7.8184675418867036</v>
      </c>
      <c r="G26" s="594">
        <f>C26/'T1'!$E25*100</f>
        <v>0.17841540243393109</v>
      </c>
      <c r="H26" s="594">
        <f>D26/'T1'!$E25*100</f>
        <v>0.42587551402066409</v>
      </c>
      <c r="I26" s="594">
        <f>E26/'T1'!$E25*100</f>
        <v>8.4227584583412973</v>
      </c>
    </row>
    <row r="27" spans="1:9">
      <c r="A27" s="492" t="s">
        <v>211</v>
      </c>
      <c r="B27" s="451">
        <f>'T2'!N27</f>
        <v>1603.2951856434961</v>
      </c>
      <c r="C27" s="452">
        <v>21.271664531559885</v>
      </c>
      <c r="D27" s="452">
        <v>39.473023686118964</v>
      </c>
      <c r="E27" s="452">
        <f t="shared" si="1"/>
        <v>1664.039873861175</v>
      </c>
      <c r="F27" s="593">
        <f>B27/'T1'!$E26*100</f>
        <v>10.324991071879881</v>
      </c>
      <c r="G27" s="594">
        <f>C27/'T1'!$E26*100</f>
        <v>0.13698646907882372</v>
      </c>
      <c r="H27" s="594">
        <f>D27/'T1'!$E26*100</f>
        <v>0.25420061183287607</v>
      </c>
      <c r="I27" s="594">
        <f>E27/'T1'!$E26*100</f>
        <v>10.716178152791581</v>
      </c>
    </row>
    <row r="28" spans="1:9">
      <c r="A28" s="492" t="s">
        <v>212</v>
      </c>
      <c r="B28" s="451">
        <f>'T2'!N28</f>
        <v>1466.2900295554882</v>
      </c>
      <c r="C28" s="452">
        <v>37.537363484211419</v>
      </c>
      <c r="D28" s="452">
        <v>75.358176835102995</v>
      </c>
      <c r="E28" s="452">
        <f t="shared" si="1"/>
        <v>1579.1855698748027</v>
      </c>
      <c r="F28" s="593">
        <f>B28/'T1'!$E27*100</f>
        <v>8.5281294684403743</v>
      </c>
      <c r="G28" s="594">
        <f>C28/'T1'!$E27*100</f>
        <v>0.21832208447486187</v>
      </c>
      <c r="H28" s="594">
        <f>D28/'T1'!$E27*100</f>
        <v>0.43829274945708313</v>
      </c>
      <c r="I28" s="594">
        <f>E28/'T1'!$E27*100</f>
        <v>9.1847443023723194</v>
      </c>
    </row>
    <row r="29" spans="1:9">
      <c r="A29" s="492" t="s">
        <v>213</v>
      </c>
      <c r="B29" s="451">
        <f>'T2'!N29</f>
        <v>1781.3768208684189</v>
      </c>
      <c r="C29" s="452">
        <v>19.896378850415921</v>
      </c>
      <c r="D29" s="452">
        <v>46.206110808858341</v>
      </c>
      <c r="E29" s="452">
        <f t="shared" si="1"/>
        <v>1847.4793105276931</v>
      </c>
      <c r="F29" s="593">
        <f>B29/'T1'!$E28*100</f>
        <v>9.5142208654685536</v>
      </c>
      <c r="G29" s="594">
        <f>C29/'T1'!$E28*100</f>
        <v>0.10626530029374222</v>
      </c>
      <c r="H29" s="594">
        <f>D29/'T1'!$E28*100</f>
        <v>0.24678391366711522</v>
      </c>
      <c r="I29" s="594">
        <f>E29/'T1'!$E28*100</f>
        <v>9.8672700794294101</v>
      </c>
    </row>
    <row r="30" spans="1:9">
      <c r="A30" s="1645" t="s">
        <v>214</v>
      </c>
      <c r="B30" s="1061">
        <f>'T2'!N30</f>
        <v>1327.0217318112996</v>
      </c>
      <c r="C30" s="1400">
        <v>20.036062711552606</v>
      </c>
      <c r="D30" s="1400">
        <v>46.103086535782055</v>
      </c>
      <c r="E30" s="1400">
        <f t="shared" si="1"/>
        <v>1393.1608810586342</v>
      </c>
      <c r="F30" s="1250">
        <f>B30/'T1'!$E29*100</f>
        <v>9.6589826498025602</v>
      </c>
      <c r="G30" s="1390">
        <f>C30/'T1'!$E29*100</f>
        <v>0.14583633218808659</v>
      </c>
      <c r="H30" s="1390">
        <f>D30/'T1'!$E29*100</f>
        <v>0.33557017362756131</v>
      </c>
      <c r="I30" s="1390">
        <f>E30/'T1'!$E29*100</f>
        <v>10.140389155618209</v>
      </c>
    </row>
    <row r="31" spans="1:9">
      <c r="A31" s="1668" t="s">
        <v>73</v>
      </c>
      <c r="B31" s="1556"/>
      <c r="C31" s="1454"/>
      <c r="D31" s="1454"/>
      <c r="E31" s="1454"/>
      <c r="F31" s="1556"/>
      <c r="G31" s="1454"/>
      <c r="H31" s="1454"/>
      <c r="I31" s="1454"/>
    </row>
    <row r="32" spans="1:9">
      <c r="A32" s="1669" t="s">
        <v>12</v>
      </c>
      <c r="B32" s="1670">
        <f>B5/B14</f>
        <v>0.48511482716987442</v>
      </c>
      <c r="C32" s="1453">
        <f>C5/C14</f>
        <v>0.4431112004488007</v>
      </c>
      <c r="D32" s="1453">
        <f>D5/D14</f>
        <v>0.57545241527567614</v>
      </c>
      <c r="E32" s="1453">
        <f>E5/E14</f>
        <v>0.48797612250905387</v>
      </c>
      <c r="F32" s="1556"/>
      <c r="G32" s="1454"/>
      <c r="H32" s="1454"/>
      <c r="I32" s="1454"/>
    </row>
    <row r="33" spans="1:9">
      <c r="A33" s="1671" t="s">
        <v>39</v>
      </c>
      <c r="B33" s="1672">
        <f>B18/B14</f>
        <v>0.29991770948703456</v>
      </c>
      <c r="C33" s="1673">
        <f>C18/C14</f>
        <v>0.20432155619257616</v>
      </c>
      <c r="D33" s="1673">
        <f>D18/D14</f>
        <v>0.45288427931495279</v>
      </c>
      <c r="E33" s="1673">
        <f>E18/E14</f>
        <v>0.30447572765829395</v>
      </c>
      <c r="F33" s="1674"/>
      <c r="G33" s="1675"/>
      <c r="H33" s="1675"/>
      <c r="I33" s="1675"/>
    </row>
    <row r="34" spans="1:9">
      <c r="A34" s="51"/>
    </row>
    <row r="35" spans="1:9">
      <c r="A35" s="1" t="s">
        <v>40</v>
      </c>
    </row>
  </sheetData>
  <mergeCells count="1">
    <mergeCell ref="A1:I1"/>
  </mergeCells>
  <printOptions horizontalCentered="1"/>
  <pageMargins left="0.45" right="0.45" top="0.75" bottom="0.75" header="0.3" footer="0.3"/>
  <pageSetup scale="9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0"/>
  <sheetViews>
    <sheetView workbookViewId="0">
      <selection sqref="A1:J1"/>
    </sheetView>
  </sheetViews>
  <sheetFormatPr defaultRowHeight="15"/>
  <cols>
    <col min="1" max="1" width="20.5703125" style="123" customWidth="1"/>
    <col min="2" max="2" width="10" style="123" bestFit="1" customWidth="1"/>
    <col min="3" max="4" width="11.140625" style="123" bestFit="1" customWidth="1"/>
    <col min="5" max="5" width="11.28515625" style="123" bestFit="1" customWidth="1"/>
    <col min="6" max="8" width="9.28515625" style="123" bestFit="1" customWidth="1"/>
    <col min="9" max="9" width="10" style="123" bestFit="1" customWidth="1"/>
    <col min="10" max="10" width="9.28515625" style="123" bestFit="1" customWidth="1"/>
    <col min="11" max="13" width="9.140625" style="250"/>
    <col min="14" max="14" width="9.85546875" style="123" hidden="1" customWidth="1"/>
    <col min="15" max="16" width="0" style="250" hidden="1" customWidth="1"/>
    <col min="17" max="17" width="9.85546875" style="123" hidden="1" customWidth="1"/>
    <col min="18" max="18" width="0" style="250" hidden="1" customWidth="1"/>
    <col min="19" max="19" width="9.85546875" style="411" hidden="1" customWidth="1"/>
    <col min="20" max="16384" width="9.140625" style="250"/>
  </cols>
  <sheetData>
    <row r="1" spans="1:19" ht="15.75" thickBot="1">
      <c r="A1" s="1697" t="s">
        <v>253</v>
      </c>
      <c r="B1" s="1697"/>
      <c r="C1" s="1697"/>
      <c r="D1" s="1697"/>
      <c r="E1" s="1697"/>
      <c r="F1" s="1697"/>
      <c r="G1" s="1697"/>
      <c r="H1" s="1697"/>
      <c r="I1" s="1697"/>
      <c r="J1" s="1697"/>
    </row>
    <row r="2" spans="1:19">
      <c r="A2" s="434"/>
      <c r="B2" s="431"/>
      <c r="C2" s="1698" t="s">
        <v>0</v>
      </c>
      <c r="D2" s="1699"/>
      <c r="E2" s="1700"/>
      <c r="F2" s="1698" t="s">
        <v>1</v>
      </c>
      <c r="G2" s="1699"/>
      <c r="H2" s="1699"/>
      <c r="I2" s="471"/>
      <c r="J2" s="428"/>
      <c r="N2" s="113" t="s">
        <v>2</v>
      </c>
      <c r="Q2" s="113" t="s">
        <v>2</v>
      </c>
      <c r="S2" s="412" t="s">
        <v>2</v>
      </c>
    </row>
    <row r="3" spans="1:19" ht="51">
      <c r="A3" s="429" t="s">
        <v>3</v>
      </c>
      <c r="B3" s="430" t="s">
        <v>4</v>
      </c>
      <c r="C3" s="441" t="s">
        <v>252</v>
      </c>
      <c r="D3" s="442" t="s">
        <v>251</v>
      </c>
      <c r="E3" s="442" t="s">
        <v>250</v>
      </c>
      <c r="F3" s="441" t="s">
        <v>246</v>
      </c>
      <c r="G3" s="442" t="s">
        <v>247</v>
      </c>
      <c r="H3" s="442" t="s">
        <v>249</v>
      </c>
      <c r="I3" s="441" t="s">
        <v>8</v>
      </c>
      <c r="J3" s="442" t="s">
        <v>248</v>
      </c>
      <c r="N3" s="413" t="s">
        <v>9</v>
      </c>
      <c r="Q3" s="413" t="s">
        <v>10</v>
      </c>
      <c r="S3" s="414" t="s">
        <v>11</v>
      </c>
    </row>
    <row r="4" spans="1:19" s="415" customFormat="1" ht="13.35" customHeight="1">
      <c r="A4" s="438" t="s">
        <v>12</v>
      </c>
      <c r="B4" s="443">
        <v>8191889.5</v>
      </c>
      <c r="C4" s="445">
        <v>337684.89617761504</v>
      </c>
      <c r="D4" s="446">
        <v>184628.46183237585</v>
      </c>
      <c r="E4" s="446">
        <f>SUM(C4:D4)</f>
        <v>522313.35800999089</v>
      </c>
      <c r="F4" s="439">
        <f t="shared" ref="F4:F11" si="0">C4/$B4*1000000</f>
        <v>41221.856835058024</v>
      </c>
      <c r="G4" s="440">
        <f t="shared" ref="G4:H11" si="1">D4/$B4*1000000</f>
        <v>22537.958041594171</v>
      </c>
      <c r="H4" s="440">
        <f t="shared" si="1"/>
        <v>63759.814876652192</v>
      </c>
      <c r="I4" s="514">
        <v>3878374</v>
      </c>
      <c r="J4" s="440">
        <f t="shared" ref="J4:J13" si="2">D4/I4*1000000</f>
        <v>47604.604876264086</v>
      </c>
      <c r="N4" s="4">
        <v>255519.55639726348</v>
      </c>
      <c r="Q4" s="4">
        <v>46984.835500000001</v>
      </c>
      <c r="S4" s="416">
        <v>384669.73167761497</v>
      </c>
    </row>
    <row r="5" spans="1:19" s="418" customFormat="1" ht="13.35" customHeight="1">
      <c r="A5" s="529" t="s">
        <v>13</v>
      </c>
      <c r="B5" s="530">
        <v>4198219.5</v>
      </c>
      <c r="C5" s="531">
        <v>237824.15655369253</v>
      </c>
      <c r="D5" s="532">
        <v>63438.239161494414</v>
      </c>
      <c r="E5" s="532">
        <f t="shared" ref="E5:E11" si="3">SUM(C5:D5)</f>
        <v>301262.39571518695</v>
      </c>
      <c r="F5" s="533">
        <f t="shared" si="0"/>
        <v>56648.814230340395</v>
      </c>
      <c r="G5" s="534">
        <f t="shared" si="1"/>
        <v>15110.748535538556</v>
      </c>
      <c r="H5" s="534">
        <f t="shared" si="1"/>
        <v>71759.56276587896</v>
      </c>
      <c r="I5" s="533">
        <v>2022327.5</v>
      </c>
      <c r="J5" s="534">
        <f t="shared" si="2"/>
        <v>31368.924747101748</v>
      </c>
      <c r="N5" s="7">
        <v>189172.88923116826</v>
      </c>
      <c r="Q5" s="7">
        <v>16573.369500000001</v>
      </c>
      <c r="S5" s="124">
        <v>254397.52605369256</v>
      </c>
    </row>
    <row r="6" spans="1:19" s="418" customFormat="1" ht="13.35" customHeight="1">
      <c r="A6" s="447" t="s">
        <v>14</v>
      </c>
      <c r="B6" s="448">
        <v>1075125</v>
      </c>
      <c r="C6" s="451">
        <v>36733.150265857417</v>
      </c>
      <c r="D6" s="452">
        <v>8211.5969898478252</v>
      </c>
      <c r="E6" s="452">
        <f t="shared" si="3"/>
        <v>44944.747255705239</v>
      </c>
      <c r="F6" s="453">
        <f t="shared" si="0"/>
        <v>34166.399503180946</v>
      </c>
      <c r="G6" s="454">
        <f t="shared" si="1"/>
        <v>7637.8067572122545</v>
      </c>
      <c r="H6" s="454">
        <f t="shared" si="1"/>
        <v>41804.206260393199</v>
      </c>
      <c r="I6" s="453">
        <v>433927.5</v>
      </c>
      <c r="J6" s="454">
        <f t="shared" si="2"/>
        <v>18923.891640534021</v>
      </c>
      <c r="N6" s="7">
        <v>29239.707605998432</v>
      </c>
      <c r="Q6" s="7">
        <v>2114.8289999999997</v>
      </c>
      <c r="S6" s="124">
        <v>38847.979265857415</v>
      </c>
    </row>
    <row r="7" spans="1:19" s="418" customFormat="1" ht="13.35" customHeight="1">
      <c r="A7" s="529" t="s">
        <v>15</v>
      </c>
      <c r="B7" s="530">
        <v>813254</v>
      </c>
      <c r="C7" s="531">
        <v>29465.022622420216</v>
      </c>
      <c r="D7" s="532">
        <v>10830.060658934079</v>
      </c>
      <c r="E7" s="532">
        <f t="shared" si="3"/>
        <v>40295.083281354295</v>
      </c>
      <c r="F7" s="533">
        <f t="shared" si="0"/>
        <v>36231.020840254358</v>
      </c>
      <c r="G7" s="534">
        <f t="shared" si="1"/>
        <v>13316.947299286665</v>
      </c>
      <c r="H7" s="534">
        <f t="shared" si="1"/>
        <v>49547.968139541023</v>
      </c>
      <c r="I7" s="533">
        <v>414838</v>
      </c>
      <c r="J7" s="534">
        <f t="shared" si="2"/>
        <v>26106.72276631861</v>
      </c>
      <c r="N7" s="7">
        <v>24436.61162408406</v>
      </c>
      <c r="Q7" s="7">
        <v>2238.5029999999997</v>
      </c>
      <c r="S7" s="124">
        <v>31703.525622420217</v>
      </c>
    </row>
    <row r="8" spans="1:19" s="418" customFormat="1" ht="13.35" customHeight="1">
      <c r="A8" s="447" t="s">
        <v>16</v>
      </c>
      <c r="B8" s="448">
        <v>692590.5</v>
      </c>
      <c r="C8" s="451">
        <v>19206.195126170736</v>
      </c>
      <c r="D8" s="452">
        <v>5457.9639218503653</v>
      </c>
      <c r="E8" s="452">
        <f t="shared" si="3"/>
        <v>24664.159048021102</v>
      </c>
      <c r="F8" s="453">
        <f t="shared" si="0"/>
        <v>27730.953754304654</v>
      </c>
      <c r="G8" s="454">
        <f t="shared" si="1"/>
        <v>7880.5064779987088</v>
      </c>
      <c r="H8" s="454">
        <f t="shared" si="1"/>
        <v>35611.460232303361</v>
      </c>
      <c r="I8" s="453">
        <v>303004</v>
      </c>
      <c r="J8" s="454">
        <f t="shared" si="2"/>
        <v>18012.844457005074</v>
      </c>
      <c r="N8" s="7">
        <v>15491.180906734668</v>
      </c>
      <c r="Q8" s="7">
        <v>1177.0110000000002</v>
      </c>
      <c r="S8" s="124">
        <v>20383.206126170739</v>
      </c>
    </row>
    <row r="9" spans="1:19" s="418" customFormat="1" ht="13.35" customHeight="1">
      <c r="A9" s="529" t="s">
        <v>17</v>
      </c>
      <c r="B9" s="530">
        <v>2117171.5</v>
      </c>
      <c r="C9" s="531">
        <v>71260.314033217612</v>
      </c>
      <c r="D9" s="532">
        <v>30939.403834255896</v>
      </c>
      <c r="E9" s="532">
        <f t="shared" si="3"/>
        <v>102199.7178674735</v>
      </c>
      <c r="F9" s="533">
        <f t="shared" si="0"/>
        <v>33658.262466322456</v>
      </c>
      <c r="G9" s="534">
        <f t="shared" si="1"/>
        <v>14613.555790948394</v>
      </c>
      <c r="H9" s="534">
        <f t="shared" si="1"/>
        <v>48271.818257270847</v>
      </c>
      <c r="I9" s="533">
        <v>1158407.5</v>
      </c>
      <c r="J9" s="534">
        <f t="shared" si="2"/>
        <v>26708.566574591321</v>
      </c>
      <c r="N9" s="7">
        <v>58687.390137413116</v>
      </c>
      <c r="Q9" s="7">
        <v>5239.6525000000001</v>
      </c>
      <c r="S9" s="124">
        <v>76499.966533217608</v>
      </c>
    </row>
    <row r="10" spans="1:19" s="418" customFormat="1" ht="13.35" customHeight="1">
      <c r="A10" s="447" t="s">
        <v>18</v>
      </c>
      <c r="B10" s="448">
        <v>1431296</v>
      </c>
      <c r="C10" s="451">
        <v>38999.37533326105</v>
      </c>
      <c r="D10" s="452">
        <v>10050.214957883101</v>
      </c>
      <c r="E10" s="452">
        <f t="shared" si="3"/>
        <v>49049.590291144152</v>
      </c>
      <c r="F10" s="453">
        <f t="shared" si="0"/>
        <v>27247.59611796655</v>
      </c>
      <c r="G10" s="454">
        <f t="shared" si="1"/>
        <v>7021.7585725685685</v>
      </c>
      <c r="H10" s="454">
        <f t="shared" si="1"/>
        <v>34269.354690535118</v>
      </c>
      <c r="I10" s="453">
        <v>576251.5</v>
      </c>
      <c r="J10" s="454">
        <f t="shared" si="2"/>
        <v>17440.674701728502</v>
      </c>
      <c r="N10" s="7">
        <v>31849.328233909273</v>
      </c>
      <c r="Q10" s="7">
        <v>2470.933</v>
      </c>
      <c r="S10" s="124">
        <v>41470.308333261069</v>
      </c>
    </row>
    <row r="11" spans="1:19" s="418" customFormat="1" ht="13.35" customHeight="1">
      <c r="A11" s="535" t="s">
        <v>19</v>
      </c>
      <c r="B11" s="536">
        <v>794866</v>
      </c>
      <c r="C11" s="537">
        <v>21092.482631295836</v>
      </c>
      <c r="D11" s="538">
        <v>5969.9037144954418</v>
      </c>
      <c r="E11" s="538">
        <f t="shared" si="3"/>
        <v>27062.386345791278</v>
      </c>
      <c r="F11" s="539">
        <f t="shared" si="0"/>
        <v>26535.897410753307</v>
      </c>
      <c r="G11" s="540">
        <f t="shared" si="1"/>
        <v>7510.5787824557119</v>
      </c>
      <c r="H11" s="540">
        <f t="shared" si="1"/>
        <v>34046.476193209019</v>
      </c>
      <c r="I11" s="539">
        <v>292301</v>
      </c>
      <c r="J11" s="540">
        <f t="shared" si="2"/>
        <v>20423.822410786968</v>
      </c>
      <c r="N11" s="7">
        <v>16858.915145428695</v>
      </c>
      <c r="Q11" s="7">
        <v>1320.1705000000002</v>
      </c>
      <c r="S11" s="124">
        <v>22412.653131295836</v>
      </c>
    </row>
    <row r="12" spans="1:19" ht="13.35" customHeight="1">
      <c r="A12" s="455" t="s">
        <v>20</v>
      </c>
      <c r="B12" s="456">
        <f t="shared" ref="B12:E12" si="4">SUM(B5:B11)</f>
        <v>11122522.5</v>
      </c>
      <c r="C12" s="457">
        <f t="shared" si="4"/>
        <v>454580.69656591542</v>
      </c>
      <c r="D12" s="458">
        <f t="shared" si="4"/>
        <v>134897.38323876113</v>
      </c>
      <c r="E12" s="458">
        <f t="shared" si="4"/>
        <v>589478.07980467647</v>
      </c>
      <c r="F12" s="460">
        <f t="shared" ref="F12:H13" si="5">C12/$B12*1000000</f>
        <v>40870.287883518817</v>
      </c>
      <c r="G12" s="461">
        <f t="shared" si="5"/>
        <v>12128.308415538033</v>
      </c>
      <c r="H12" s="461">
        <f t="shared" si="5"/>
        <v>52998.596299056844</v>
      </c>
      <c r="I12" s="462">
        <f>SUM(I5:I11)</f>
        <v>5201057</v>
      </c>
      <c r="J12" s="459">
        <f t="shared" si="2"/>
        <v>25936.532370008852</v>
      </c>
      <c r="N12" s="15">
        <f>SUM(N5:N11)</f>
        <v>365736.02288473648</v>
      </c>
      <c r="Q12" s="15">
        <f>SUM(Q5:Q11)</f>
        <v>31134.468499999999</v>
      </c>
      <c r="S12" s="419">
        <f>SUM(S5:S11)</f>
        <v>485715.16506591544</v>
      </c>
    </row>
    <row r="13" spans="1:19" ht="13.35" customHeight="1">
      <c r="A13" s="455" t="s">
        <v>21</v>
      </c>
      <c r="B13" s="456">
        <f>B4+B12</f>
        <v>19314412</v>
      </c>
      <c r="C13" s="457">
        <f>C4+C12</f>
        <v>792265.5927435304</v>
      </c>
      <c r="D13" s="458">
        <f>D4+D12</f>
        <v>319525.84507113695</v>
      </c>
      <c r="E13" s="458">
        <f>E4+E12</f>
        <v>1111791.4378146674</v>
      </c>
      <c r="F13" s="460">
        <f t="shared" si="5"/>
        <v>41019.400059578846</v>
      </c>
      <c r="G13" s="461">
        <f t="shared" si="5"/>
        <v>16543.389727377511</v>
      </c>
      <c r="H13" s="461">
        <f t="shared" si="5"/>
        <v>57562.78978695636</v>
      </c>
      <c r="I13" s="462">
        <f>I4+I12</f>
        <v>9079431</v>
      </c>
      <c r="J13" s="459">
        <f t="shared" si="2"/>
        <v>35192.276374052177</v>
      </c>
      <c r="N13" s="15">
        <f>N4+N12</f>
        <v>621255.57928199996</v>
      </c>
      <c r="Q13" s="15">
        <f>Q4+Q12</f>
        <v>78119.304000000004</v>
      </c>
      <c r="S13" s="419">
        <f>S4+S12</f>
        <v>870384.89674353041</v>
      </c>
    </row>
    <row r="14" spans="1:19" ht="13.35" customHeight="1">
      <c r="A14" s="490" t="s">
        <v>22</v>
      </c>
      <c r="B14" s="444"/>
      <c r="C14" s="437"/>
      <c r="D14" s="425"/>
      <c r="E14" s="425"/>
      <c r="F14" s="432"/>
      <c r="G14" s="424"/>
      <c r="H14" s="424"/>
      <c r="I14" s="432"/>
      <c r="J14" s="424"/>
      <c r="N14" s="62"/>
      <c r="Q14" s="62"/>
      <c r="S14" s="420"/>
    </row>
    <row r="15" spans="1:19" s="421" customFormat="1" ht="13.35" customHeight="1">
      <c r="A15" s="541" t="s">
        <v>200</v>
      </c>
      <c r="B15" s="530">
        <v>2504633.5</v>
      </c>
      <c r="C15" s="531">
        <v>74224.924512651298</v>
      </c>
      <c r="D15" s="532">
        <v>14939.911710312908</v>
      </c>
      <c r="E15" s="532">
        <f t="shared" ref="E15:E29" si="6">SUM(C15:D15)</f>
        <v>89164.836222964208</v>
      </c>
      <c r="F15" s="542">
        <f t="shared" ref="F15:F29" si="7">C15/$B15*1000000</f>
        <v>29635.044214114081</v>
      </c>
      <c r="G15" s="543">
        <f t="shared" ref="G15:H29" si="8">D15/$B15*1000000</f>
        <v>5964.9093211892714</v>
      </c>
      <c r="H15" s="543">
        <f t="shared" si="8"/>
        <v>35599.953535303357</v>
      </c>
      <c r="I15" s="533">
        <v>637696</v>
      </c>
      <c r="J15" s="544">
        <f t="shared" ref="J15:J29" si="9">D15/I15*1000000</f>
        <v>23427.952677001125</v>
      </c>
      <c r="N15" s="7">
        <v>53440.336490554539</v>
      </c>
      <c r="Q15" s="7">
        <v>3571.9780000000001</v>
      </c>
      <c r="S15" s="124">
        <v>77796.902512651301</v>
      </c>
    </row>
    <row r="16" spans="1:19" s="421" customFormat="1" ht="13.35" customHeight="1">
      <c r="A16" s="491" t="s">
        <v>201</v>
      </c>
      <c r="B16" s="448">
        <v>2253647</v>
      </c>
      <c r="C16" s="451">
        <v>75773.922435379049</v>
      </c>
      <c r="D16" s="452">
        <v>16803.326782689466</v>
      </c>
      <c r="E16" s="452">
        <f t="shared" si="6"/>
        <v>92577.249218068522</v>
      </c>
      <c r="F16" s="453">
        <f t="shared" si="7"/>
        <v>33622.800037174879</v>
      </c>
      <c r="G16" s="454">
        <f t="shared" si="8"/>
        <v>7456.0597922786783</v>
      </c>
      <c r="H16" s="454">
        <f t="shared" si="8"/>
        <v>41078.859829453555</v>
      </c>
      <c r="I16" s="453">
        <v>644598</v>
      </c>
      <c r="J16" s="454">
        <f t="shared" si="9"/>
        <v>26067.916410987105</v>
      </c>
      <c r="N16" s="7">
        <v>54439.330770947083</v>
      </c>
      <c r="Q16" s="7">
        <v>3372.3575000000001</v>
      </c>
      <c r="S16" s="124">
        <v>79146.279935379047</v>
      </c>
    </row>
    <row r="17" spans="1:19" s="421" customFormat="1" ht="13.35" customHeight="1">
      <c r="A17" s="541" t="s">
        <v>202</v>
      </c>
      <c r="B17" s="530">
        <v>1598593</v>
      </c>
      <c r="C17" s="531">
        <v>135837.60025370755</v>
      </c>
      <c r="D17" s="532">
        <v>143583.21927098717</v>
      </c>
      <c r="E17" s="532">
        <f t="shared" si="6"/>
        <v>279420.8195246947</v>
      </c>
      <c r="F17" s="533">
        <f t="shared" si="7"/>
        <v>84973.223486971081</v>
      </c>
      <c r="G17" s="534">
        <f t="shared" si="8"/>
        <v>89818.496184449192</v>
      </c>
      <c r="H17" s="534">
        <f t="shared" si="8"/>
        <v>174791.71967142023</v>
      </c>
      <c r="I17" s="533">
        <v>2179485</v>
      </c>
      <c r="J17" s="534">
        <f t="shared" si="9"/>
        <v>65879.42530964296</v>
      </c>
      <c r="N17" s="7">
        <v>110463.04825471212</v>
      </c>
      <c r="Q17" s="7">
        <v>37237.915000000001</v>
      </c>
      <c r="S17" s="124">
        <v>173075.51525370756</v>
      </c>
    </row>
    <row r="18" spans="1:19" s="421" customFormat="1" ht="13.35" customHeight="1">
      <c r="A18" s="491" t="s">
        <v>203</v>
      </c>
      <c r="B18" s="448">
        <v>1502061.5</v>
      </c>
      <c r="C18" s="451">
        <v>70653.397923669865</v>
      </c>
      <c r="D18" s="452">
        <v>18371.510439334674</v>
      </c>
      <c r="E18" s="452">
        <f t="shared" si="6"/>
        <v>89024.908363004535</v>
      </c>
      <c r="F18" s="453">
        <f t="shared" si="7"/>
        <v>47037.619913478818</v>
      </c>
      <c r="G18" s="454">
        <f t="shared" si="8"/>
        <v>12230.864341662889</v>
      </c>
      <c r="H18" s="454">
        <f t="shared" si="8"/>
        <v>59268.48425514171</v>
      </c>
      <c r="I18" s="453">
        <v>673779.5</v>
      </c>
      <c r="J18" s="454">
        <f t="shared" si="9"/>
        <v>27266.354110409524</v>
      </c>
      <c r="N18" s="7">
        <v>54671.087684795071</v>
      </c>
      <c r="Q18" s="7">
        <v>3576.2139999999999</v>
      </c>
      <c r="S18" s="124">
        <v>74229.611923669872</v>
      </c>
    </row>
    <row r="19" spans="1:19" s="421" customFormat="1" ht="13.35" customHeight="1">
      <c r="A19" s="541" t="s">
        <v>204</v>
      </c>
      <c r="B19" s="530">
        <v>1361852.5</v>
      </c>
      <c r="C19" s="531">
        <v>32076.462527772652</v>
      </c>
      <c r="D19" s="532">
        <v>6927.5383706819412</v>
      </c>
      <c r="E19" s="532">
        <f t="shared" si="6"/>
        <v>39004.000898454593</v>
      </c>
      <c r="F19" s="533">
        <f t="shared" si="7"/>
        <v>23553.551157539201</v>
      </c>
      <c r="G19" s="534">
        <f t="shared" si="8"/>
        <v>5086.849251796315</v>
      </c>
      <c r="H19" s="534">
        <f t="shared" si="8"/>
        <v>28640.400409335514</v>
      </c>
      <c r="I19" s="533">
        <v>295012.5</v>
      </c>
      <c r="J19" s="534">
        <f t="shared" si="9"/>
        <v>23482.185909688371</v>
      </c>
      <c r="N19" s="7">
        <v>22839.219281638696</v>
      </c>
      <c r="Q19" s="7">
        <v>2079.5825</v>
      </c>
      <c r="S19" s="124">
        <v>34156.045027772649</v>
      </c>
    </row>
    <row r="20" spans="1:19" s="421" customFormat="1" ht="13.35" customHeight="1">
      <c r="A20" s="491" t="s">
        <v>205</v>
      </c>
      <c r="B20" s="448">
        <v>1355891.5</v>
      </c>
      <c r="C20" s="451">
        <v>81186.190270578314</v>
      </c>
      <c r="D20" s="452">
        <v>22394.230779407928</v>
      </c>
      <c r="E20" s="452">
        <f t="shared" si="6"/>
        <v>103580.42104998624</v>
      </c>
      <c r="F20" s="453">
        <f t="shared" si="7"/>
        <v>59876.612745620369</v>
      </c>
      <c r="G20" s="454">
        <f t="shared" si="8"/>
        <v>16516.240996722769</v>
      </c>
      <c r="H20" s="454">
        <f t="shared" si="8"/>
        <v>76392.853742343126</v>
      </c>
      <c r="I20" s="453">
        <v>703382</v>
      </c>
      <c r="J20" s="454">
        <f t="shared" si="9"/>
        <v>31837.935544850348</v>
      </c>
      <c r="N20" s="7">
        <v>64421.734299572861</v>
      </c>
      <c r="Q20" s="7">
        <v>6484.9375</v>
      </c>
      <c r="S20" s="124">
        <v>87671.127770578314</v>
      </c>
    </row>
    <row r="21" spans="1:19" s="421" customFormat="1" ht="13.35" customHeight="1">
      <c r="A21" s="541" t="s">
        <v>206</v>
      </c>
      <c r="B21" s="530">
        <v>947420</v>
      </c>
      <c r="C21" s="531">
        <v>66780.5752998034</v>
      </c>
      <c r="D21" s="532">
        <v>17552.620995611978</v>
      </c>
      <c r="E21" s="532">
        <f t="shared" si="6"/>
        <v>84333.196295415371</v>
      </c>
      <c r="F21" s="533">
        <f t="shared" si="7"/>
        <v>70486.769647889421</v>
      </c>
      <c r="G21" s="534">
        <f t="shared" si="8"/>
        <v>18526.757927436593</v>
      </c>
      <c r="H21" s="534">
        <f t="shared" si="8"/>
        <v>89013.527575326021</v>
      </c>
      <c r="I21" s="533">
        <v>486893</v>
      </c>
      <c r="J21" s="534">
        <f t="shared" si="9"/>
        <v>36050.263601267587</v>
      </c>
      <c r="N21" s="7">
        <v>54572.319693254525</v>
      </c>
      <c r="Q21" s="7">
        <v>5156.0309999999999</v>
      </c>
      <c r="S21" s="124">
        <v>71936.606299803403</v>
      </c>
    </row>
    <row r="22" spans="1:19" s="421" customFormat="1" ht="13.35" customHeight="1">
      <c r="A22" s="491" t="s">
        <v>207</v>
      </c>
      <c r="B22" s="448">
        <v>927911</v>
      </c>
      <c r="C22" s="451">
        <v>30178.107605097255</v>
      </c>
      <c r="D22" s="452">
        <v>11730.612443178634</v>
      </c>
      <c r="E22" s="452">
        <f t="shared" si="6"/>
        <v>41908.720048275893</v>
      </c>
      <c r="F22" s="453">
        <f t="shared" si="7"/>
        <v>32522.631594083112</v>
      </c>
      <c r="G22" s="454">
        <f t="shared" si="8"/>
        <v>12641.958596437195</v>
      </c>
      <c r="H22" s="454">
        <f t="shared" si="8"/>
        <v>45164.590190520314</v>
      </c>
      <c r="I22" s="453">
        <v>473929</v>
      </c>
      <c r="J22" s="454">
        <f t="shared" si="9"/>
        <v>24751.835070608959</v>
      </c>
      <c r="N22" s="7">
        <v>24771.990749123855</v>
      </c>
      <c r="Q22" s="7">
        <v>2068.5680000000002</v>
      </c>
      <c r="S22" s="124">
        <v>32246.675605097254</v>
      </c>
    </row>
    <row r="23" spans="1:19" s="421" customFormat="1" ht="13.35" customHeight="1">
      <c r="A23" s="541" t="s">
        <v>208</v>
      </c>
      <c r="B23" s="530">
        <v>733732</v>
      </c>
      <c r="C23" s="531">
        <v>25812.085562383323</v>
      </c>
      <c r="D23" s="532">
        <v>12402.464472483582</v>
      </c>
      <c r="E23" s="532">
        <f t="shared" si="6"/>
        <v>38214.550034866901</v>
      </c>
      <c r="F23" s="533">
        <f t="shared" si="7"/>
        <v>35179.173816030001</v>
      </c>
      <c r="G23" s="534">
        <f t="shared" si="8"/>
        <v>16903.262325322572</v>
      </c>
      <c r="H23" s="534">
        <f t="shared" si="8"/>
        <v>52082.436141352562</v>
      </c>
      <c r="I23" s="533">
        <v>423195</v>
      </c>
      <c r="J23" s="534">
        <f t="shared" si="9"/>
        <v>29306.736782059292</v>
      </c>
      <c r="N23" s="7">
        <v>21233.771256097873</v>
      </c>
      <c r="Q23" s="7">
        <v>2268.7429999999999</v>
      </c>
      <c r="S23" s="124">
        <v>28080.828562383322</v>
      </c>
    </row>
    <row r="24" spans="1:19" s="421" customFormat="1" ht="13.35" customHeight="1">
      <c r="A24" s="491" t="s">
        <v>209</v>
      </c>
      <c r="B24" s="448">
        <v>473163.5</v>
      </c>
      <c r="C24" s="451">
        <v>19771.986448104468</v>
      </c>
      <c r="D24" s="452">
        <v>2374.4656977043815</v>
      </c>
      <c r="E24" s="452">
        <f t="shared" si="6"/>
        <v>22146.452145808849</v>
      </c>
      <c r="F24" s="453">
        <f t="shared" si="7"/>
        <v>41786.795575111915</v>
      </c>
      <c r="G24" s="454">
        <f t="shared" si="8"/>
        <v>5018.2773982024846</v>
      </c>
      <c r="H24" s="454">
        <f t="shared" si="8"/>
        <v>46805.072973314403</v>
      </c>
      <c r="I24" s="453">
        <v>121582.5</v>
      </c>
      <c r="J24" s="454">
        <f t="shared" si="9"/>
        <v>19529.666668347676</v>
      </c>
      <c r="N24" s="7">
        <v>14337.621599411019</v>
      </c>
      <c r="Q24" s="7">
        <v>723.00250000000005</v>
      </c>
      <c r="S24" s="124">
        <v>20494.988948104467</v>
      </c>
    </row>
    <row r="25" spans="1:19" ht="13.35" customHeight="1">
      <c r="A25" s="541" t="s">
        <v>210</v>
      </c>
      <c r="B25" s="530">
        <v>455528.5</v>
      </c>
      <c r="C25" s="531">
        <v>15270.120865737032</v>
      </c>
      <c r="D25" s="532">
        <v>6806.3269185936806</v>
      </c>
      <c r="E25" s="532">
        <f t="shared" si="6"/>
        <v>22076.44778433071</v>
      </c>
      <c r="F25" s="533">
        <f t="shared" si="7"/>
        <v>33521.768376154359</v>
      </c>
      <c r="G25" s="534">
        <f t="shared" si="8"/>
        <v>14941.605011747191</v>
      </c>
      <c r="H25" s="534">
        <f t="shared" si="8"/>
        <v>48463.373387901549</v>
      </c>
      <c r="I25" s="533">
        <v>261283.5</v>
      </c>
      <c r="J25" s="534">
        <f t="shared" si="9"/>
        <v>26049.585674540031</v>
      </c>
      <c r="N25" s="7">
        <v>12681.628132191392</v>
      </c>
      <c r="Q25" s="7">
        <v>902.3415</v>
      </c>
      <c r="S25" s="124">
        <v>16172.462365737032</v>
      </c>
    </row>
    <row r="26" spans="1:19" ht="13.35" customHeight="1">
      <c r="A26" s="492" t="s">
        <v>211</v>
      </c>
      <c r="B26" s="448">
        <v>368818</v>
      </c>
      <c r="C26" s="451">
        <v>12411.123360178259</v>
      </c>
      <c r="D26" s="452">
        <v>3117.1727369493369</v>
      </c>
      <c r="E26" s="452">
        <f t="shared" si="6"/>
        <v>15528.296097127595</v>
      </c>
      <c r="F26" s="453">
        <f t="shared" si="7"/>
        <v>33651.07820165572</v>
      </c>
      <c r="G26" s="454">
        <f t="shared" si="8"/>
        <v>8451.7912275142116</v>
      </c>
      <c r="H26" s="454">
        <f t="shared" si="8"/>
        <v>42102.869429169928</v>
      </c>
      <c r="I26" s="453">
        <v>139907.5</v>
      </c>
      <c r="J26" s="454">
        <f t="shared" si="9"/>
        <v>22280.240422774597</v>
      </c>
      <c r="N26" s="7">
        <v>10028.29709386954</v>
      </c>
      <c r="Q26" s="7">
        <v>699.60500000000002</v>
      </c>
      <c r="S26" s="124">
        <v>13110.728360178258</v>
      </c>
    </row>
    <row r="27" spans="1:19" ht="13.35" customHeight="1">
      <c r="A27" s="541" t="s">
        <v>212</v>
      </c>
      <c r="B27" s="530">
        <v>298712</v>
      </c>
      <c r="C27" s="531">
        <v>11321.536364474501</v>
      </c>
      <c r="D27" s="532">
        <v>5872.0350392162527</v>
      </c>
      <c r="E27" s="532">
        <f t="shared" si="6"/>
        <v>17193.571403690752</v>
      </c>
      <c r="F27" s="533">
        <f t="shared" si="7"/>
        <v>37901.176934554016</v>
      </c>
      <c r="G27" s="534">
        <f t="shared" si="8"/>
        <v>19657.84782404541</v>
      </c>
      <c r="H27" s="534">
        <f t="shared" si="8"/>
        <v>57559.024758599429</v>
      </c>
      <c r="I27" s="533">
        <v>204695.5</v>
      </c>
      <c r="J27" s="534">
        <f t="shared" si="9"/>
        <v>28686.683582278325</v>
      </c>
      <c r="N27" s="7">
        <v>9424.1743389898838</v>
      </c>
      <c r="Q27" s="7">
        <v>1236.203</v>
      </c>
      <c r="S27" s="124">
        <v>12557.739364474501</v>
      </c>
    </row>
    <row r="28" spans="1:19" ht="13.35" customHeight="1">
      <c r="A28" s="492" t="s">
        <v>213</v>
      </c>
      <c r="B28" s="448">
        <v>293630.5</v>
      </c>
      <c r="C28" s="451">
        <v>14267.01340254095</v>
      </c>
      <c r="D28" s="452">
        <v>4456.294013348961</v>
      </c>
      <c r="E28" s="452">
        <f t="shared" si="6"/>
        <v>18723.307415889911</v>
      </c>
      <c r="F28" s="453">
        <f t="shared" si="7"/>
        <v>48588.322407042011</v>
      </c>
      <c r="G28" s="454">
        <f t="shared" si="8"/>
        <v>15176.53654286241</v>
      </c>
      <c r="H28" s="454">
        <f t="shared" si="8"/>
        <v>63764.858949904425</v>
      </c>
      <c r="I28" s="453">
        <v>125034.5</v>
      </c>
      <c r="J28" s="454">
        <f t="shared" si="9"/>
        <v>35640.515324562111</v>
      </c>
      <c r="N28" s="7">
        <v>11505.322006677778</v>
      </c>
      <c r="Q28" s="7">
        <v>1172.1575</v>
      </c>
      <c r="S28" s="124">
        <v>15439.170902540949</v>
      </c>
    </row>
    <row r="29" spans="1:19" ht="13.35" customHeight="1">
      <c r="A29" s="545" t="s">
        <v>214</v>
      </c>
      <c r="B29" s="536">
        <v>291111.5</v>
      </c>
      <c r="C29" s="537">
        <v>11393.958277907246</v>
      </c>
      <c r="D29" s="538">
        <v>2344.7736354213821</v>
      </c>
      <c r="E29" s="538">
        <f t="shared" si="6"/>
        <v>13738.731913328629</v>
      </c>
      <c r="F29" s="539">
        <f t="shared" si="7"/>
        <v>39139.499050732265</v>
      </c>
      <c r="G29" s="540">
        <f t="shared" si="8"/>
        <v>8054.5551633012856</v>
      </c>
      <c r="H29" s="540">
        <f t="shared" si="8"/>
        <v>47194.054214033553</v>
      </c>
      <c r="I29" s="539">
        <v>128701</v>
      </c>
      <c r="J29" s="540">
        <f t="shared" si="9"/>
        <v>18218.767806166092</v>
      </c>
      <c r="N29" s="7">
        <v>9232.873498274701</v>
      </c>
      <c r="Q29" s="7">
        <v>532.41099999999994</v>
      </c>
      <c r="S29" s="124">
        <v>11926.369277907246</v>
      </c>
    </row>
    <row r="30" spans="1:19" ht="13.35" customHeight="1">
      <c r="A30" s="463" t="s">
        <v>38</v>
      </c>
      <c r="B30" s="464"/>
      <c r="C30" s="433"/>
      <c r="D30" s="426"/>
      <c r="E30" s="426"/>
      <c r="F30" s="433"/>
      <c r="G30" s="426"/>
      <c r="H30" s="426"/>
      <c r="I30" s="433"/>
      <c r="J30" s="426"/>
      <c r="N30" s="422"/>
      <c r="Q30" s="422"/>
      <c r="S30" s="423"/>
    </row>
    <row r="31" spans="1:19" ht="13.35" customHeight="1">
      <c r="A31" s="546" t="s">
        <v>12</v>
      </c>
      <c r="B31" s="547">
        <f>B4/B13</f>
        <v>0.42413351749978201</v>
      </c>
      <c r="C31" s="548">
        <f>C4/C13</f>
        <v>0.42622688561830463</v>
      </c>
      <c r="D31" s="549">
        <f>D4/D13</f>
        <v>0.57782011903065766</v>
      </c>
      <c r="E31" s="549">
        <f>E4/E13</f>
        <v>0.46979436991945889</v>
      </c>
      <c r="F31" s="550"/>
      <c r="G31" s="551"/>
      <c r="H31" s="551"/>
      <c r="I31" s="548">
        <f>I4/I13</f>
        <v>0.42716046853596884</v>
      </c>
      <c r="J31" s="552"/>
      <c r="N31" s="422"/>
      <c r="Q31" s="422"/>
      <c r="S31" s="423"/>
    </row>
    <row r="32" spans="1:19" ht="13.35" customHeight="1">
      <c r="A32" s="465" t="s">
        <v>39</v>
      </c>
      <c r="B32" s="466">
        <f>B17/B13</f>
        <v>8.2766847885402881E-2</v>
      </c>
      <c r="C32" s="467">
        <f>C17/C13</f>
        <v>0.17145462518865243</v>
      </c>
      <c r="D32" s="468">
        <f>D17/D13</f>
        <v>0.44936339731460795</v>
      </c>
      <c r="E32" s="468">
        <f>E17/E13</f>
        <v>0.2513248528644213</v>
      </c>
      <c r="F32" s="469"/>
      <c r="G32" s="470"/>
      <c r="H32" s="470"/>
      <c r="I32" s="467">
        <f>I17/I13</f>
        <v>0.24004643022233441</v>
      </c>
      <c r="J32" s="470"/>
      <c r="N32" s="422"/>
      <c r="Q32" s="422"/>
      <c r="S32" s="423"/>
    </row>
    <row r="33" spans="1:19" ht="13.35" customHeight="1">
      <c r="A33" s="1701" t="s">
        <v>215</v>
      </c>
      <c r="B33" s="1701"/>
      <c r="C33" s="1701"/>
      <c r="D33" s="1701"/>
      <c r="E33" s="1701"/>
      <c r="F33" s="1701"/>
      <c r="G33" s="1701"/>
      <c r="H33" s="1701"/>
      <c r="I33" s="1701"/>
      <c r="J33" s="1701"/>
      <c r="N33" s="422"/>
      <c r="Q33" s="422"/>
      <c r="S33" s="423"/>
    </row>
    <row r="34" spans="1:19">
      <c r="N34" s="422"/>
      <c r="Q34" s="422"/>
      <c r="S34" s="423"/>
    </row>
    <row r="35" spans="1:19">
      <c r="N35" s="422"/>
      <c r="Q35" s="422"/>
      <c r="S35" s="423"/>
    </row>
    <row r="36" spans="1:19">
      <c r="N36" s="422"/>
      <c r="Q36" s="422"/>
      <c r="S36" s="423"/>
    </row>
    <row r="37" spans="1:19" s="418" customFormat="1" hidden="1">
      <c r="A37" s="51" t="s">
        <v>41</v>
      </c>
      <c r="B37" s="417">
        <f>B4-B17</f>
        <v>6593296.5</v>
      </c>
      <c r="C37" s="7">
        <f>C4-C17</f>
        <v>201847.29592390748</v>
      </c>
      <c r="D37" s="7">
        <f>D4-D17</f>
        <v>41045.242561388673</v>
      </c>
      <c r="E37" s="7">
        <f>SUM(C37:D37)</f>
        <v>242892.53848529616</v>
      </c>
      <c r="F37" s="417">
        <f>C37/$B37*1000000</f>
        <v>30614.017726020284</v>
      </c>
      <c r="G37" s="417">
        <f>D37/$B37*1000000</f>
        <v>6225.299068741816</v>
      </c>
      <c r="H37" s="417">
        <f>E37/$B37*1000000</f>
        <v>36839.316794762097</v>
      </c>
      <c r="I37" s="417">
        <f>I4-I17</f>
        <v>1698889</v>
      </c>
      <c r="J37" s="417">
        <f>D37/I37*1000000</f>
        <v>24160.049633253657</v>
      </c>
      <c r="N37" s="7">
        <f>N4-N17</f>
        <v>145056.50814255135</v>
      </c>
      <c r="Q37" s="7">
        <f>Q4-Q17</f>
        <v>9746.9205000000002</v>
      </c>
      <c r="S37" s="124">
        <f>S4-S17</f>
        <v>211594.2164239074</v>
      </c>
    </row>
    <row r="38" spans="1:19" s="418" customFormat="1" hidden="1">
      <c r="A38" s="51"/>
      <c r="B38" s="417"/>
      <c r="C38" s="7"/>
      <c r="D38" s="7"/>
      <c r="E38" s="7"/>
      <c r="F38" s="417"/>
      <c r="G38" s="417"/>
      <c r="H38" s="417"/>
      <c r="I38" s="417"/>
      <c r="J38" s="417"/>
      <c r="N38" s="7"/>
      <c r="Q38" s="7"/>
      <c r="S38" s="124"/>
    </row>
    <row r="39" spans="1:19" s="418" customFormat="1" hidden="1">
      <c r="A39" s="51" t="s">
        <v>42</v>
      </c>
      <c r="B39" s="417">
        <f>B5+B6</f>
        <v>5273344.5</v>
      </c>
      <c r="C39" s="7">
        <f>C5+C6</f>
        <v>274557.30681954994</v>
      </c>
      <c r="D39" s="7">
        <f>D5+D6</f>
        <v>71649.836151342242</v>
      </c>
      <c r="E39" s="7">
        <f>SUM(C39:D39)</f>
        <v>346207.14297089219</v>
      </c>
      <c r="F39" s="417">
        <f>C39/$B39*1000000</f>
        <v>52065.118601591443</v>
      </c>
      <c r="G39" s="417">
        <f t="shared" ref="G39:H40" si="10">D39/$B39*1000000</f>
        <v>13587.17150972068</v>
      </c>
      <c r="H39" s="417">
        <f t="shared" si="10"/>
        <v>65652.290111312133</v>
      </c>
      <c r="I39" s="417">
        <f>I5+I6</f>
        <v>2456255</v>
      </c>
      <c r="J39" s="417">
        <f>D39/I39*1000000</f>
        <v>29170.357373864783</v>
      </c>
      <c r="N39" s="7">
        <f>N5+N6</f>
        <v>218412.5968371667</v>
      </c>
      <c r="Q39" s="7">
        <f>Q5+Q6</f>
        <v>18688.198499999999</v>
      </c>
      <c r="S39" s="124">
        <f>S5+S6</f>
        <v>293245.50531954999</v>
      </c>
    </row>
    <row r="40" spans="1:19" s="418" customFormat="1" hidden="1">
      <c r="A40" s="51" t="s">
        <v>43</v>
      </c>
      <c r="B40" s="417">
        <f>SUM(B7:B11)</f>
        <v>5849178</v>
      </c>
      <c r="C40" s="7">
        <f>SUM(C7:C11)</f>
        <v>180023.38974636546</v>
      </c>
      <c r="D40" s="7">
        <f>SUM(D7:D11)</f>
        <v>63247.547087418883</v>
      </c>
      <c r="E40" s="7">
        <f>SUM(C40:D40)</f>
        <v>243270.93683378433</v>
      </c>
      <c r="F40" s="417">
        <f>C40/$B40*1000000</f>
        <v>30777.553657345608</v>
      </c>
      <c r="G40" s="417">
        <f t="shared" si="10"/>
        <v>10813.065885055794</v>
      </c>
      <c r="H40" s="417">
        <f t="shared" si="10"/>
        <v>41590.6195424014</v>
      </c>
      <c r="I40" s="417">
        <f>SUM(I7:I11)</f>
        <v>2744802</v>
      </c>
      <c r="J40" s="417">
        <f>D40/I40*1000000</f>
        <v>23042.662854158109</v>
      </c>
      <c r="N40" s="7">
        <f>SUM(N7:N11)</f>
        <v>147323.42604756981</v>
      </c>
      <c r="Q40" s="7">
        <f>SUM(Q7:Q11)</f>
        <v>12446.27</v>
      </c>
      <c r="S40" s="124">
        <f>SUM(S7:S11)</f>
        <v>192469.65974636548</v>
      </c>
    </row>
    <row r="41" spans="1:19" hidden="1"/>
    <row r="42" spans="1:19" hidden="1"/>
    <row r="43" spans="1:19" hidden="1"/>
    <row r="44" spans="1:19" hidden="1"/>
    <row r="45" spans="1:19" hidden="1">
      <c r="A45" s="123" t="s">
        <v>147</v>
      </c>
      <c r="B45" s="417">
        <f>B5-B18-B20-B21-B28</f>
        <v>99216</v>
      </c>
      <c r="C45" s="7">
        <f>C5-C18-C20-C21-C28</f>
        <v>4936.9796571000043</v>
      </c>
      <c r="D45" s="7">
        <f>D5-D18-D20-D21-D28</f>
        <v>663.58293379086899</v>
      </c>
      <c r="E45" s="7">
        <f>SUM(C45:D45)</f>
        <v>5600.5625908908733</v>
      </c>
      <c r="F45" s="417">
        <f>C45/$B45*1000000</f>
        <v>49759.914299105025</v>
      </c>
      <c r="G45" s="417">
        <f t="shared" ref="G45:H46" si="11">D45/$B45*1000000</f>
        <v>6688.2653381598639</v>
      </c>
      <c r="H45" s="417">
        <f t="shared" si="11"/>
        <v>56448.17963726489</v>
      </c>
      <c r="I45" s="417">
        <v>63304.5</v>
      </c>
      <c r="J45" s="417">
        <f>D45/I45*1000000</f>
        <v>10482.397519779304</v>
      </c>
      <c r="N45" s="7"/>
      <c r="Q45" s="7"/>
      <c r="S45" s="124"/>
    </row>
    <row r="46" spans="1:19" hidden="1">
      <c r="A46" s="123" t="s">
        <v>181</v>
      </c>
      <c r="B46" s="417">
        <f>B6-B26-B29</f>
        <v>415195.5</v>
      </c>
      <c r="C46" s="7">
        <f>C6-C26-C29</f>
        <v>12928.068627771912</v>
      </c>
      <c r="D46" s="7">
        <f>D6-D26-D29</f>
        <v>2749.6506174771066</v>
      </c>
      <c r="E46" s="7">
        <f>SUM(C46:D46)</f>
        <v>15677.71924524902</v>
      </c>
      <c r="F46" s="417">
        <f>C46/$B46*1000000</f>
        <v>31137.304300677421</v>
      </c>
      <c r="G46" s="417">
        <f t="shared" si="11"/>
        <v>6622.5443615769118</v>
      </c>
      <c r="H46" s="417">
        <f t="shared" si="11"/>
        <v>37759.848662254335</v>
      </c>
      <c r="I46" s="417">
        <v>414838</v>
      </c>
      <c r="J46" s="417">
        <f>D46/I46*1000000</f>
        <v>6628.251552358045</v>
      </c>
      <c r="N46" s="7"/>
      <c r="Q46" s="7"/>
      <c r="S46" s="124"/>
    </row>
    <row r="47" spans="1:19" hidden="1"/>
    <row r="48" spans="1:19" hidden="1"/>
    <row r="49" spans="4:12" hidden="1"/>
    <row r="50" spans="4:12" hidden="1">
      <c r="D50" s="422">
        <f>D12-D9-D27</f>
        <v>98085.94436528899</v>
      </c>
      <c r="E50" s="422">
        <f>E12-E9-E27</f>
        <v>470084.79053351225</v>
      </c>
      <c r="L50" s="250">
        <f>D50/E50</f>
        <v>0.20865585600837783</v>
      </c>
    </row>
  </sheetData>
  <mergeCells count="4">
    <mergeCell ref="A1:J1"/>
    <mergeCell ref="C2:E2"/>
    <mergeCell ref="F2:H2"/>
    <mergeCell ref="A33:J33"/>
  </mergeCells>
  <printOptions horizontalCentered="1"/>
  <pageMargins left="0.7" right="0.7" top="0.75" bottom="0.75" header="0.3" footer="0.3"/>
  <pageSetup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4"/>
  <sheetViews>
    <sheetView workbookViewId="0">
      <selection sqref="A1:V1"/>
    </sheetView>
  </sheetViews>
  <sheetFormatPr defaultRowHeight="15"/>
  <cols>
    <col min="1" max="1" width="20.28515625" style="1" customWidth="1"/>
    <col min="2" max="4" width="8.85546875" style="1" bestFit="1" customWidth="1"/>
    <col min="5" max="5" width="7.85546875" style="1" bestFit="1" customWidth="1"/>
    <col min="6" max="7" width="9.140625" style="1"/>
    <col min="8" max="8" width="9.85546875" style="1" bestFit="1" customWidth="1"/>
    <col min="9" max="9" width="10.5703125" style="1" bestFit="1" customWidth="1"/>
    <col min="10" max="10" width="9.140625" style="1" bestFit="1" customWidth="1"/>
    <col min="11" max="11" width="10.42578125" style="2" customWidth="1"/>
    <col min="12" max="13" width="8.85546875" style="1" bestFit="1" customWidth="1"/>
    <col min="14" max="14" width="9.85546875" style="2" customWidth="1"/>
    <col min="15" max="15" width="6.5703125" style="68" bestFit="1" customWidth="1"/>
    <col min="16" max="16" width="8.42578125" style="68" bestFit="1" customWidth="1"/>
    <col min="17" max="17" width="6.42578125" style="68" bestFit="1" customWidth="1"/>
    <col min="18" max="18" width="7.85546875" style="68" bestFit="1" customWidth="1"/>
    <col min="19" max="19" width="7.85546875" style="200" bestFit="1" customWidth="1"/>
    <col min="20" max="21" width="8.85546875" style="68" bestFit="1" customWidth="1"/>
    <col min="22" max="22" width="9.85546875" style="200" bestFit="1" customWidth="1"/>
    <col min="23" max="25" width="0" hidden="1" customWidth="1"/>
    <col min="26" max="26" width="9.140625" style="22" hidden="1" customWidth="1"/>
  </cols>
  <sheetData>
    <row r="1" spans="1:27" ht="29.25" customHeight="1" thickBot="1">
      <c r="A1" s="1702" t="s">
        <v>216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  <c r="N1" s="1697"/>
      <c r="O1" s="1697"/>
      <c r="P1" s="1697"/>
      <c r="Q1" s="1697"/>
      <c r="R1" s="1697"/>
      <c r="S1" s="1697"/>
      <c r="T1" s="1697"/>
      <c r="U1" s="1697"/>
      <c r="V1" s="1697"/>
    </row>
    <row r="2" spans="1:27">
      <c r="A2" s="496"/>
      <c r="B2" s="435" t="s">
        <v>44</v>
      </c>
      <c r="C2" s="497"/>
      <c r="D2" s="497"/>
      <c r="E2" s="497"/>
      <c r="F2" s="497"/>
      <c r="G2" s="497"/>
      <c r="H2" s="497"/>
      <c r="I2" s="435" t="s">
        <v>45</v>
      </c>
      <c r="J2" s="497"/>
      <c r="K2" s="497"/>
      <c r="L2" s="435" t="s">
        <v>198</v>
      </c>
      <c r="M2" s="497"/>
      <c r="N2" s="497"/>
      <c r="O2" s="1703" t="s">
        <v>46</v>
      </c>
      <c r="P2" s="1704"/>
      <c r="Q2" s="1704"/>
      <c r="R2" s="1704"/>
      <c r="S2" s="1705"/>
      <c r="T2" s="478" t="s">
        <v>47</v>
      </c>
      <c r="U2" s="479"/>
      <c r="V2" s="479"/>
      <c r="W2" s="23" t="s">
        <v>48</v>
      </c>
      <c r="Z2" s="24"/>
    </row>
    <row r="3" spans="1:27">
      <c r="A3" s="427"/>
      <c r="B3" s="506" t="s">
        <v>49</v>
      </c>
      <c r="C3" s="498"/>
      <c r="D3" s="498"/>
      <c r="E3" s="498"/>
      <c r="F3" s="498"/>
      <c r="G3" s="499"/>
      <c r="H3" s="500"/>
      <c r="I3" s="501"/>
      <c r="J3" s="428"/>
      <c r="K3" s="428"/>
      <c r="L3" s="501"/>
      <c r="M3" s="428"/>
      <c r="N3" s="428"/>
      <c r="O3" s="502"/>
      <c r="P3" s="503"/>
      <c r="Q3" s="503"/>
      <c r="R3" s="503"/>
      <c r="S3" s="503"/>
      <c r="T3" s="504"/>
      <c r="U3" s="505"/>
      <c r="V3" s="505"/>
      <c r="Z3" s="25" t="s">
        <v>51</v>
      </c>
    </row>
    <row r="4" spans="1:27" ht="25.5">
      <c r="A4" s="429" t="s">
        <v>3</v>
      </c>
      <c r="B4" s="441" t="s">
        <v>52</v>
      </c>
      <c r="C4" s="442" t="s">
        <v>53</v>
      </c>
      <c r="D4" s="442" t="s">
        <v>54</v>
      </c>
      <c r="E4" s="442" t="s">
        <v>55</v>
      </c>
      <c r="F4" s="430" t="s">
        <v>56</v>
      </c>
      <c r="G4" s="436" t="s">
        <v>57</v>
      </c>
      <c r="H4" s="430" t="s">
        <v>217</v>
      </c>
      <c r="I4" s="441" t="s">
        <v>58</v>
      </c>
      <c r="J4" s="442" t="s">
        <v>57</v>
      </c>
      <c r="K4" s="442" t="s">
        <v>59</v>
      </c>
      <c r="L4" s="441" t="s">
        <v>58</v>
      </c>
      <c r="M4" s="442" t="s">
        <v>57</v>
      </c>
      <c r="N4" s="442" t="s">
        <v>59</v>
      </c>
      <c r="O4" s="527" t="s">
        <v>218</v>
      </c>
      <c r="P4" s="528" t="s">
        <v>219</v>
      </c>
      <c r="Q4" s="528" t="s">
        <v>220</v>
      </c>
      <c r="R4" s="528" t="s">
        <v>57</v>
      </c>
      <c r="S4" s="528" t="s">
        <v>59</v>
      </c>
      <c r="T4" s="527" t="s">
        <v>58</v>
      </c>
      <c r="U4" s="528" t="s">
        <v>57</v>
      </c>
      <c r="V4" s="528" t="s">
        <v>59</v>
      </c>
      <c r="Z4" s="26" t="s">
        <v>57</v>
      </c>
    </row>
    <row r="5" spans="1:27" s="482" customFormat="1" ht="13.5">
      <c r="A5" s="438" t="s">
        <v>12</v>
      </c>
      <c r="B5" s="445">
        <v>30202.278036433676</v>
      </c>
      <c r="C5" s="446">
        <v>0</v>
      </c>
      <c r="D5" s="446">
        <v>0</v>
      </c>
      <c r="E5" s="446">
        <v>1532.9321738594424</v>
      </c>
      <c r="F5" s="446">
        <f t="shared" ref="F5:F12" si="0">SUM(B5:E5)</f>
        <v>31735.210210293117</v>
      </c>
      <c r="G5" s="445">
        <v>18839.219575453739</v>
      </c>
      <c r="H5" s="446">
        <f t="shared" ref="H5:H12" si="1">F5+G5</f>
        <v>50574.429785746855</v>
      </c>
      <c r="I5" s="445">
        <v>1088.8709758646139</v>
      </c>
      <c r="J5" s="446">
        <v>813.89319166594498</v>
      </c>
      <c r="K5" s="446">
        <f t="shared" ref="K5:K12" si="2">I5+J5</f>
        <v>1902.764167530559</v>
      </c>
      <c r="L5" s="445">
        <f t="shared" ref="L5:M12" si="3">F5+I5</f>
        <v>32824.081186157731</v>
      </c>
      <c r="M5" s="446">
        <f t="shared" si="3"/>
        <v>19653.112767119685</v>
      </c>
      <c r="N5" s="446">
        <f t="shared" ref="N5:N12" si="4">L5+M5</f>
        <v>52477.193953277412</v>
      </c>
      <c r="O5" s="510">
        <v>542.93125884288077</v>
      </c>
      <c r="P5" s="511">
        <v>-68.236088279731234</v>
      </c>
      <c r="Q5" s="513">
        <f>O5+P5</f>
        <v>474.69517056314953</v>
      </c>
      <c r="R5" s="513">
        <v>4071.2489847711236</v>
      </c>
      <c r="S5" s="513">
        <f>Q5+R5</f>
        <v>4545.9441553342731</v>
      </c>
      <c r="T5" s="510">
        <f t="shared" ref="T5:T12" si="5">F5+O5</f>
        <v>32278.141469135997</v>
      </c>
      <c r="U5" s="513">
        <f t="shared" ref="U5:U12" si="6">G5+R5</f>
        <v>22910.468560224861</v>
      </c>
      <c r="V5" s="513">
        <f t="shared" ref="V5:V12" si="7">T5+U5</f>
        <v>55188.610029360862</v>
      </c>
      <c r="W5" s="480"/>
      <c r="X5" s="480"/>
      <c r="Y5" s="480"/>
      <c r="Z5" s="481">
        <v>4071.2489847711236</v>
      </c>
      <c r="AA5" s="480"/>
    </row>
    <row r="6" spans="1:27" s="485" customFormat="1" ht="15.75">
      <c r="A6" s="529" t="s">
        <v>13</v>
      </c>
      <c r="B6" s="531">
        <v>2641.919597844093</v>
      </c>
      <c r="C6" s="532">
        <v>5285.5769655963222</v>
      </c>
      <c r="D6" s="532">
        <v>7797.4986056778971</v>
      </c>
      <c r="E6" s="532">
        <v>996.29507670761689</v>
      </c>
      <c r="F6" s="532">
        <f t="shared" si="0"/>
        <v>16721.29024582593</v>
      </c>
      <c r="G6" s="531">
        <v>14566.038650076327</v>
      </c>
      <c r="H6" s="532">
        <f t="shared" si="1"/>
        <v>31287.328895902257</v>
      </c>
      <c r="I6" s="553">
        <v>-100.60452277581314</v>
      </c>
      <c r="J6" s="554">
        <v>-85.573567758661284</v>
      </c>
      <c r="K6" s="554">
        <f t="shared" si="2"/>
        <v>-186.17809053447442</v>
      </c>
      <c r="L6" s="531">
        <f t="shared" si="3"/>
        <v>16620.685723050119</v>
      </c>
      <c r="M6" s="532">
        <f t="shared" si="3"/>
        <v>14480.465082317665</v>
      </c>
      <c r="N6" s="532">
        <f t="shared" si="4"/>
        <v>31101.150805367783</v>
      </c>
      <c r="O6" s="555">
        <v>28.704211216945946</v>
      </c>
      <c r="P6" s="556">
        <v>0</v>
      </c>
      <c r="Q6" s="557">
        <f t="shared" ref="Q6:Q12" si="8">O6+P6</f>
        <v>28.704211216945946</v>
      </c>
      <c r="R6" s="557">
        <v>322.65358414227148</v>
      </c>
      <c r="S6" s="557">
        <f t="shared" ref="S6:S12" si="9">Q6+R6</f>
        <v>351.35779535921745</v>
      </c>
      <c r="T6" s="555">
        <f t="shared" si="5"/>
        <v>16749.994457042878</v>
      </c>
      <c r="U6" s="557">
        <f t="shared" si="6"/>
        <v>14888.692234218599</v>
      </c>
      <c r="V6" s="557">
        <f t="shared" si="7"/>
        <v>31638.686691261479</v>
      </c>
      <c r="Z6" s="486">
        <v>322.65358414227148</v>
      </c>
    </row>
    <row r="7" spans="1:27" s="485" customFormat="1" ht="15.75">
      <c r="A7" s="447" t="s">
        <v>14</v>
      </c>
      <c r="B7" s="451">
        <v>423.78940165194246</v>
      </c>
      <c r="C7" s="452">
        <v>943.56144746651148</v>
      </c>
      <c r="D7" s="452">
        <v>1275.602342523149</v>
      </c>
      <c r="E7" s="452">
        <v>134.76184907389396</v>
      </c>
      <c r="F7" s="452">
        <f t="shared" si="0"/>
        <v>2777.7150407154968</v>
      </c>
      <c r="G7" s="451">
        <v>2128.9744451948623</v>
      </c>
      <c r="H7" s="452">
        <f t="shared" si="1"/>
        <v>4906.6894859103595</v>
      </c>
      <c r="I7" s="449">
        <v>-210.3440512736226</v>
      </c>
      <c r="J7" s="450">
        <v>-131.61428498395986</v>
      </c>
      <c r="K7" s="450">
        <f t="shared" si="2"/>
        <v>-341.95833625758246</v>
      </c>
      <c r="L7" s="451">
        <f t="shared" si="3"/>
        <v>2567.3709894418744</v>
      </c>
      <c r="M7" s="452">
        <f t="shared" si="3"/>
        <v>1997.3601602109024</v>
      </c>
      <c r="N7" s="452">
        <f t="shared" si="4"/>
        <v>4564.7311496527764</v>
      </c>
      <c r="O7" s="517">
        <v>9.7317743012020621</v>
      </c>
      <c r="P7" s="484">
        <v>0</v>
      </c>
      <c r="Q7" s="518">
        <f t="shared" si="8"/>
        <v>9.7317743012020621</v>
      </c>
      <c r="R7" s="518">
        <v>28.751432053042272</v>
      </c>
      <c r="S7" s="518">
        <f t="shared" si="9"/>
        <v>38.483206354244331</v>
      </c>
      <c r="T7" s="517">
        <f t="shared" si="5"/>
        <v>2787.446815016699</v>
      </c>
      <c r="U7" s="518">
        <f t="shared" si="6"/>
        <v>2157.7258772479045</v>
      </c>
      <c r="V7" s="518">
        <f t="shared" si="7"/>
        <v>4945.172692264603</v>
      </c>
      <c r="Z7" s="486">
        <v>28.751432053042272</v>
      </c>
    </row>
    <row r="8" spans="1:27" s="485" customFormat="1" ht="15.75">
      <c r="A8" s="529" t="s">
        <v>15</v>
      </c>
      <c r="B8" s="531">
        <v>287.6229201164885</v>
      </c>
      <c r="C8" s="532">
        <v>687.23623092043204</v>
      </c>
      <c r="D8" s="532">
        <v>803.53143823762912</v>
      </c>
      <c r="E8" s="532">
        <v>39.515225288357897</v>
      </c>
      <c r="F8" s="532">
        <f t="shared" si="0"/>
        <v>1817.9058145629076</v>
      </c>
      <c r="G8" s="531">
        <v>1837.6058137988607</v>
      </c>
      <c r="H8" s="532">
        <f t="shared" si="1"/>
        <v>3655.5116283617681</v>
      </c>
      <c r="I8" s="553">
        <v>-100.63820878681372</v>
      </c>
      <c r="J8" s="554">
        <v>-94.131981555800621</v>
      </c>
      <c r="K8" s="554">
        <f t="shared" si="2"/>
        <v>-194.77019034261434</v>
      </c>
      <c r="L8" s="531">
        <f t="shared" si="3"/>
        <v>1717.2676057760939</v>
      </c>
      <c r="M8" s="532">
        <f t="shared" si="3"/>
        <v>1743.4738322430601</v>
      </c>
      <c r="N8" s="532">
        <f t="shared" si="4"/>
        <v>3460.741438019154</v>
      </c>
      <c r="O8" s="555">
        <v>7.4469525517381552</v>
      </c>
      <c r="P8" s="556">
        <v>0</v>
      </c>
      <c r="Q8" s="557">
        <f t="shared" si="8"/>
        <v>7.4469525517381552</v>
      </c>
      <c r="R8" s="557">
        <v>17.530626231538982</v>
      </c>
      <c r="S8" s="557">
        <f t="shared" si="9"/>
        <v>24.977578783277139</v>
      </c>
      <c r="T8" s="555">
        <f t="shared" si="5"/>
        <v>1825.3527671146458</v>
      </c>
      <c r="U8" s="557">
        <f t="shared" si="6"/>
        <v>1855.1364400303996</v>
      </c>
      <c r="V8" s="557">
        <f t="shared" si="7"/>
        <v>3680.4892071450454</v>
      </c>
      <c r="Z8" s="486">
        <v>17.530626231538982</v>
      </c>
    </row>
    <row r="9" spans="1:27" s="485" customFormat="1" ht="15.75">
      <c r="A9" s="447" t="s">
        <v>16</v>
      </c>
      <c r="B9" s="451">
        <v>209.27935184333742</v>
      </c>
      <c r="C9" s="452">
        <v>525.594380197492</v>
      </c>
      <c r="D9" s="452">
        <v>420.46282288719561</v>
      </c>
      <c r="E9" s="452">
        <v>7.5159444293840751</v>
      </c>
      <c r="F9" s="452">
        <f t="shared" si="0"/>
        <v>1162.852499357409</v>
      </c>
      <c r="G9" s="451">
        <v>1074.6702162409183</v>
      </c>
      <c r="H9" s="452">
        <f t="shared" si="1"/>
        <v>2237.5227155983275</v>
      </c>
      <c r="I9" s="449">
        <v>-89.227444509384057</v>
      </c>
      <c r="J9" s="450">
        <v>-75.501591859900444</v>
      </c>
      <c r="K9" s="450">
        <f t="shared" si="2"/>
        <v>-164.7290363692845</v>
      </c>
      <c r="L9" s="451">
        <f t="shared" si="3"/>
        <v>1073.625054848025</v>
      </c>
      <c r="M9" s="452">
        <f t="shared" si="3"/>
        <v>999.16862438101782</v>
      </c>
      <c r="N9" s="452">
        <f t="shared" si="4"/>
        <v>2072.7936792290429</v>
      </c>
      <c r="O9" s="517">
        <v>3.8871668412042433</v>
      </c>
      <c r="P9" s="484">
        <v>0</v>
      </c>
      <c r="Q9" s="518">
        <f t="shared" si="8"/>
        <v>3.8871668412042433</v>
      </c>
      <c r="R9" s="518">
        <v>24.087054228398088</v>
      </c>
      <c r="S9" s="518">
        <f t="shared" si="9"/>
        <v>27.974221069602333</v>
      </c>
      <c r="T9" s="517">
        <f t="shared" si="5"/>
        <v>1166.7396661986131</v>
      </c>
      <c r="U9" s="518">
        <f t="shared" si="6"/>
        <v>1098.7572704693164</v>
      </c>
      <c r="V9" s="518">
        <f t="shared" si="7"/>
        <v>2265.4969366679297</v>
      </c>
      <c r="Z9" s="486">
        <v>24.087054228398088</v>
      </c>
    </row>
    <row r="10" spans="1:27" s="485" customFormat="1" ht="15.75">
      <c r="A10" s="529" t="s">
        <v>17</v>
      </c>
      <c r="B10" s="531">
        <v>782.4799373730782</v>
      </c>
      <c r="C10" s="532">
        <v>1749.8006873943618</v>
      </c>
      <c r="D10" s="532">
        <v>1515.4330645242087</v>
      </c>
      <c r="E10" s="532">
        <v>85.787402394387769</v>
      </c>
      <c r="F10" s="532">
        <f t="shared" si="0"/>
        <v>4133.5010916860365</v>
      </c>
      <c r="G10" s="531">
        <v>4275.083395337042</v>
      </c>
      <c r="H10" s="532">
        <f t="shared" si="1"/>
        <v>8408.5844870230794</v>
      </c>
      <c r="I10" s="553">
        <v>-186.04300511824189</v>
      </c>
      <c r="J10" s="554">
        <v>-212.17043070371187</v>
      </c>
      <c r="K10" s="554">
        <f t="shared" si="2"/>
        <v>-398.21343582195379</v>
      </c>
      <c r="L10" s="531">
        <f t="shared" si="3"/>
        <v>3947.4580865677945</v>
      </c>
      <c r="M10" s="532">
        <f t="shared" si="3"/>
        <v>4062.9129646333304</v>
      </c>
      <c r="N10" s="532">
        <f t="shared" si="4"/>
        <v>8010.3710512011248</v>
      </c>
      <c r="O10" s="555">
        <v>14.101169073859346</v>
      </c>
      <c r="P10" s="556">
        <v>0</v>
      </c>
      <c r="Q10" s="557">
        <f t="shared" si="8"/>
        <v>14.101169073859346</v>
      </c>
      <c r="R10" s="557">
        <v>30.923683849802785</v>
      </c>
      <c r="S10" s="557">
        <f t="shared" si="9"/>
        <v>45.024852923662131</v>
      </c>
      <c r="T10" s="555">
        <f t="shared" si="5"/>
        <v>4147.6022607598961</v>
      </c>
      <c r="U10" s="557">
        <f t="shared" si="6"/>
        <v>4306.0070791868447</v>
      </c>
      <c r="V10" s="557">
        <f t="shared" si="7"/>
        <v>8453.6093399467409</v>
      </c>
      <c r="Z10" s="486">
        <v>30.923683849802785</v>
      </c>
    </row>
    <row r="11" spans="1:27" s="485" customFormat="1" ht="15.75">
      <c r="A11" s="447" t="s">
        <v>18</v>
      </c>
      <c r="B11" s="451">
        <v>441.36244463493927</v>
      </c>
      <c r="C11" s="452">
        <v>1120.322102628103</v>
      </c>
      <c r="D11" s="452">
        <v>918.24341715306571</v>
      </c>
      <c r="E11" s="452">
        <v>21.967902993955445</v>
      </c>
      <c r="F11" s="452">
        <f t="shared" si="0"/>
        <v>2501.8958674100631</v>
      </c>
      <c r="G11" s="451">
        <v>2077.2444418284035</v>
      </c>
      <c r="H11" s="452">
        <f t="shared" si="1"/>
        <v>4579.1403092384662</v>
      </c>
      <c r="I11" s="449">
        <v>-162.28122127118132</v>
      </c>
      <c r="J11" s="450">
        <v>-119.87558894758487</v>
      </c>
      <c r="K11" s="450">
        <f t="shared" si="2"/>
        <v>-282.15681021876617</v>
      </c>
      <c r="L11" s="451">
        <f t="shared" si="3"/>
        <v>2339.6146461388817</v>
      </c>
      <c r="M11" s="452">
        <f t="shared" si="3"/>
        <v>1957.3688528808186</v>
      </c>
      <c r="N11" s="452">
        <f t="shared" si="4"/>
        <v>4296.9834990197005</v>
      </c>
      <c r="O11" s="517">
        <v>15.465486593460454</v>
      </c>
      <c r="P11" s="484">
        <v>0</v>
      </c>
      <c r="Q11" s="518">
        <f t="shared" si="8"/>
        <v>15.465486593460454</v>
      </c>
      <c r="R11" s="518">
        <v>32.384935248256269</v>
      </c>
      <c r="S11" s="518">
        <f t="shared" si="9"/>
        <v>47.850421841716724</v>
      </c>
      <c r="T11" s="517">
        <f t="shared" si="5"/>
        <v>2517.3613540035235</v>
      </c>
      <c r="U11" s="518">
        <f t="shared" si="6"/>
        <v>2109.6293770766597</v>
      </c>
      <c r="V11" s="518">
        <f t="shared" si="7"/>
        <v>4626.9907310801827</v>
      </c>
      <c r="Z11" s="486">
        <v>32.384935248256269</v>
      </c>
    </row>
    <row r="12" spans="1:27" s="485" customFormat="1" ht="15.75">
      <c r="A12" s="529" t="s">
        <v>19</v>
      </c>
      <c r="B12" s="537">
        <v>256.25867750399914</v>
      </c>
      <c r="C12" s="538">
        <v>573.42597680472284</v>
      </c>
      <c r="D12" s="538">
        <v>492.73681717785865</v>
      </c>
      <c r="E12" s="538">
        <v>11.064728619018283</v>
      </c>
      <c r="F12" s="538">
        <f t="shared" si="0"/>
        <v>1333.486200105599</v>
      </c>
      <c r="G12" s="537">
        <v>1123.8591634879467</v>
      </c>
      <c r="H12" s="538">
        <f t="shared" si="1"/>
        <v>2457.3453635935457</v>
      </c>
      <c r="I12" s="558">
        <v>-171.49643384982573</v>
      </c>
      <c r="J12" s="559">
        <v>-95.025745856326452</v>
      </c>
      <c r="K12" s="559">
        <f t="shared" si="2"/>
        <v>-266.5221797061522</v>
      </c>
      <c r="L12" s="537">
        <f t="shared" si="3"/>
        <v>1161.9897662557732</v>
      </c>
      <c r="M12" s="538">
        <f t="shared" si="3"/>
        <v>1028.8334176316203</v>
      </c>
      <c r="N12" s="538">
        <f t="shared" si="4"/>
        <v>2190.8231838873935</v>
      </c>
      <c r="O12" s="560">
        <v>7.8974304091052554</v>
      </c>
      <c r="P12" s="561">
        <v>0</v>
      </c>
      <c r="Q12" s="562">
        <f t="shared" si="8"/>
        <v>7.8974304091052554</v>
      </c>
      <c r="R12" s="562">
        <v>15.676771875369967</v>
      </c>
      <c r="S12" s="562">
        <f t="shared" si="9"/>
        <v>23.574202284475223</v>
      </c>
      <c r="T12" s="560">
        <f t="shared" si="5"/>
        <v>1341.3836305147042</v>
      </c>
      <c r="U12" s="562">
        <f t="shared" si="6"/>
        <v>1139.5359353633166</v>
      </c>
      <c r="V12" s="562">
        <f t="shared" si="7"/>
        <v>2480.9195658780209</v>
      </c>
      <c r="Z12" s="486">
        <v>15.676771875369967</v>
      </c>
    </row>
    <row r="13" spans="1:27">
      <c r="A13" s="516" t="s">
        <v>20</v>
      </c>
      <c r="B13" s="457">
        <f>SUM(B6:B12)</f>
        <v>5042.7123309678782</v>
      </c>
      <c r="C13" s="458">
        <f>SUM(C6:C12)</f>
        <v>10885.517791007946</v>
      </c>
      <c r="D13" s="458">
        <f>SUM(D6:D12)</f>
        <v>13223.508508181003</v>
      </c>
      <c r="E13" s="458">
        <f>SUM(E6:E12)</f>
        <v>1296.9081295066144</v>
      </c>
      <c r="F13" s="458">
        <f>SUM(B13:E13)</f>
        <v>30448.646759663439</v>
      </c>
      <c r="G13" s="457">
        <f>SUM(G6:G12)</f>
        <v>27083.476125964364</v>
      </c>
      <c r="H13" s="458">
        <f>F13+G13</f>
        <v>57532.122885627803</v>
      </c>
      <c r="I13" s="519">
        <f>SUM(I6:I12)</f>
        <v>-1020.6348875848823</v>
      </c>
      <c r="J13" s="520">
        <f>SUM(J6:J12)</f>
        <v>-813.89319166594544</v>
      </c>
      <c r="K13" s="520">
        <f>I13+J13</f>
        <v>-1834.5280792508279</v>
      </c>
      <c r="L13" s="457">
        <f>SUM(L6:L12)</f>
        <v>29428.011872078561</v>
      </c>
      <c r="M13" s="458">
        <f>SUM(M6:M12)</f>
        <v>26269.582934298418</v>
      </c>
      <c r="N13" s="458">
        <f>L13+M13</f>
        <v>55697.594806376976</v>
      </c>
      <c r="O13" s="523">
        <f>SUM(O6:O12)</f>
        <v>87.234190987515461</v>
      </c>
      <c r="P13" s="515">
        <f>SUM(P6:P12)</f>
        <v>0</v>
      </c>
      <c r="Q13" s="525">
        <f>SUM(Q6:Q12)</f>
        <v>87.234190987515461</v>
      </c>
      <c r="R13" s="525">
        <f>SUM(R6:R12)</f>
        <v>472.00808762867985</v>
      </c>
      <c r="S13" s="525">
        <f>Q13+R13</f>
        <v>559.24227861619534</v>
      </c>
      <c r="T13" s="523">
        <f>SUM(T6:T12)</f>
        <v>30535.880950650961</v>
      </c>
      <c r="U13" s="525">
        <f>SUM(U6:U12)</f>
        <v>27555.484213593045</v>
      </c>
      <c r="V13" s="525">
        <f>T13+U13</f>
        <v>58091.365164244009</v>
      </c>
      <c r="Z13" s="39">
        <f>SUM(Z6:Z12)</f>
        <v>472.00808762867985</v>
      </c>
    </row>
    <row r="14" spans="1:27" ht="15.75" thickBot="1">
      <c r="A14" s="488" t="s">
        <v>21</v>
      </c>
      <c r="B14" s="521">
        <f>B5+B13</f>
        <v>35244.990367401551</v>
      </c>
      <c r="C14" s="522">
        <f>C5+C13</f>
        <v>10885.517791007946</v>
      </c>
      <c r="D14" s="522">
        <f>D5+D13</f>
        <v>13223.508508181003</v>
      </c>
      <c r="E14" s="522">
        <f>E5+E13</f>
        <v>2829.840303366057</v>
      </c>
      <c r="F14" s="522">
        <f>SUM(B14:E14)</f>
        <v>62183.856969956556</v>
      </c>
      <c r="G14" s="521">
        <f>G5+G13</f>
        <v>45922.695701418103</v>
      </c>
      <c r="H14" s="522">
        <f>F14+G14</f>
        <v>108106.55267137467</v>
      </c>
      <c r="I14" s="521">
        <f>I5+I13</f>
        <v>68.236088279731575</v>
      </c>
      <c r="J14" s="489">
        <f>J5+J13</f>
        <v>0</v>
      </c>
      <c r="K14" s="522">
        <f>I14+J14</f>
        <v>68.236088279731575</v>
      </c>
      <c r="L14" s="521">
        <f>L5+L13</f>
        <v>62252.093058236293</v>
      </c>
      <c r="M14" s="522">
        <f>M5+M13</f>
        <v>45922.695701418103</v>
      </c>
      <c r="N14" s="522">
        <f>L14+M14</f>
        <v>108174.78875965439</v>
      </c>
      <c r="O14" s="524">
        <f>O5+O13</f>
        <v>630.16544983039626</v>
      </c>
      <c r="P14" s="509">
        <f>P5+P13</f>
        <v>-68.236088279731234</v>
      </c>
      <c r="Q14" s="526">
        <f>Q5+Q13</f>
        <v>561.92936155066502</v>
      </c>
      <c r="R14" s="526">
        <f>R5+R13</f>
        <v>4543.2570723998033</v>
      </c>
      <c r="S14" s="526">
        <f>Q14+R14</f>
        <v>5105.1864339504682</v>
      </c>
      <c r="T14" s="524">
        <f>T5+T13</f>
        <v>62814.022419786954</v>
      </c>
      <c r="U14" s="526">
        <f>U5+U13</f>
        <v>50465.952773817902</v>
      </c>
      <c r="V14" s="526">
        <f>T14+U14</f>
        <v>113279.97519360486</v>
      </c>
      <c r="Z14" s="44">
        <f>Z5+Z13</f>
        <v>4543.2570723998033</v>
      </c>
    </row>
    <row r="15" spans="1:27" ht="15.75" thickBot="1">
      <c r="A15" s="490" t="s">
        <v>22</v>
      </c>
      <c r="B15" s="437"/>
      <c r="C15" s="425"/>
      <c r="D15" s="425"/>
      <c r="E15" s="425"/>
      <c r="F15" s="425"/>
      <c r="G15" s="437"/>
      <c r="H15" s="425"/>
      <c r="I15" s="437"/>
      <c r="J15" s="425"/>
      <c r="K15" s="425"/>
      <c r="L15" s="437"/>
      <c r="M15" s="425"/>
      <c r="N15" s="425"/>
      <c r="O15" s="476"/>
      <c r="P15" s="473"/>
      <c r="Q15" s="473"/>
      <c r="R15" s="473"/>
      <c r="S15" s="473"/>
      <c r="T15" s="476"/>
      <c r="U15" s="473"/>
      <c r="V15" s="473"/>
      <c r="Z15" s="45"/>
    </row>
    <row r="16" spans="1:27" s="19" customFormat="1">
      <c r="A16" s="541" t="s">
        <v>200</v>
      </c>
      <c r="B16" s="563">
        <v>3967.9200096139666</v>
      </c>
      <c r="C16" s="554">
        <v>0</v>
      </c>
      <c r="D16" s="554">
        <v>0</v>
      </c>
      <c r="E16" s="564">
        <v>265.31629584374258</v>
      </c>
      <c r="F16" s="564">
        <f t="shared" ref="F16:F30" si="10">SUM(B16:E16)</f>
        <v>4233.236305457709</v>
      </c>
      <c r="G16" s="563">
        <v>2473.9017794947381</v>
      </c>
      <c r="H16" s="564">
        <f t="shared" ref="H16:H30" si="11">F16+G16</f>
        <v>6707.1380849524467</v>
      </c>
      <c r="I16" s="563">
        <v>346.49676596531697</v>
      </c>
      <c r="J16" s="564">
        <v>287.80702126399564</v>
      </c>
      <c r="K16" s="564">
        <f t="shared" ref="K16:K30" si="12">I16+J16</f>
        <v>634.30378722931255</v>
      </c>
      <c r="L16" s="563">
        <f t="shared" ref="L16:L30" si="13">F16+I16</f>
        <v>4579.7330714230256</v>
      </c>
      <c r="M16" s="564">
        <f t="shared" ref="M16:M30" si="14">G16+J16</f>
        <v>2761.7088007587336</v>
      </c>
      <c r="N16" s="564">
        <f t="shared" ref="N16:N30" si="15">L16+M16</f>
        <v>7341.4418721817592</v>
      </c>
      <c r="O16" s="565">
        <v>11.088242043949389</v>
      </c>
      <c r="P16" s="566">
        <v>-3.7346730187942834</v>
      </c>
      <c r="Q16" s="567">
        <f t="shared" ref="Q16:Q30" si="16">O16+P16</f>
        <v>7.3535690251551058</v>
      </c>
      <c r="R16" s="567">
        <v>30.992471359399786</v>
      </c>
      <c r="S16" s="567">
        <f t="shared" ref="S16:S30" si="17">Q16+R16</f>
        <v>38.34604038455489</v>
      </c>
      <c r="T16" s="565">
        <f t="shared" ref="T16:T30" si="18">F16+O16</f>
        <v>4244.3245475016583</v>
      </c>
      <c r="U16" s="567">
        <f t="shared" ref="U16:U30" si="19">G16+R16</f>
        <v>2504.8942508541377</v>
      </c>
      <c r="V16" s="567">
        <f t="shared" ref="V16:V30" si="20">T16+U16</f>
        <v>6749.218798355796</v>
      </c>
      <c r="Z16" s="46">
        <v>30.992471359399786</v>
      </c>
    </row>
    <row r="17" spans="1:26" s="19" customFormat="1">
      <c r="A17" s="491" t="s">
        <v>201</v>
      </c>
      <c r="B17" s="451">
        <v>4373.1790030475795</v>
      </c>
      <c r="C17" s="450">
        <v>0</v>
      </c>
      <c r="D17" s="450">
        <v>0</v>
      </c>
      <c r="E17" s="452">
        <v>273.52813673733573</v>
      </c>
      <c r="F17" s="452">
        <f t="shared" si="10"/>
        <v>4646.7071397849149</v>
      </c>
      <c r="G17" s="451">
        <v>2549.4761460079931</v>
      </c>
      <c r="H17" s="452">
        <f t="shared" si="11"/>
        <v>7196.1832857929076</v>
      </c>
      <c r="I17" s="451">
        <v>302.55486207137028</v>
      </c>
      <c r="J17" s="452">
        <v>261.94947033896403</v>
      </c>
      <c r="K17" s="452">
        <f t="shared" si="12"/>
        <v>564.50433241033431</v>
      </c>
      <c r="L17" s="451">
        <f t="shared" si="13"/>
        <v>4949.2620018562848</v>
      </c>
      <c r="M17" s="452">
        <f t="shared" si="14"/>
        <v>2811.4256163469572</v>
      </c>
      <c r="N17" s="452">
        <f t="shared" si="15"/>
        <v>7760.687618203242</v>
      </c>
      <c r="O17" s="483">
        <v>22.847701019739045</v>
      </c>
      <c r="P17" s="484">
        <v>-3.0983356989431767</v>
      </c>
      <c r="Q17" s="518">
        <f t="shared" si="16"/>
        <v>19.749365320795867</v>
      </c>
      <c r="R17" s="518">
        <v>46.717603652899427</v>
      </c>
      <c r="S17" s="518">
        <f t="shared" si="17"/>
        <v>66.466968973695288</v>
      </c>
      <c r="T17" s="517">
        <f t="shared" si="18"/>
        <v>4669.5548408046543</v>
      </c>
      <c r="U17" s="518">
        <f t="shared" si="19"/>
        <v>2596.1937496608925</v>
      </c>
      <c r="V17" s="518">
        <f t="shared" si="20"/>
        <v>7265.7485904655468</v>
      </c>
      <c r="Z17" s="32">
        <v>46.717603652899427</v>
      </c>
    </row>
    <row r="18" spans="1:26" s="19" customFormat="1">
      <c r="A18" s="541" t="s">
        <v>202</v>
      </c>
      <c r="B18" s="531">
        <v>19173.854507077886</v>
      </c>
      <c r="C18" s="554">
        <v>0</v>
      </c>
      <c r="D18" s="554">
        <v>0</v>
      </c>
      <c r="E18" s="532">
        <v>833.96798987776458</v>
      </c>
      <c r="F18" s="532">
        <f t="shared" si="10"/>
        <v>20007.82249695565</v>
      </c>
      <c r="G18" s="531">
        <v>12192.592635165272</v>
      </c>
      <c r="H18" s="532">
        <f t="shared" si="11"/>
        <v>32200.415132120921</v>
      </c>
      <c r="I18" s="531">
        <v>192.52687010284126</v>
      </c>
      <c r="J18" s="532">
        <v>50.592866815595926</v>
      </c>
      <c r="K18" s="532">
        <f t="shared" si="12"/>
        <v>243.11973691843718</v>
      </c>
      <c r="L18" s="531">
        <f t="shared" si="13"/>
        <v>20200.34936705849</v>
      </c>
      <c r="M18" s="532">
        <f t="shared" si="14"/>
        <v>12243.185501980868</v>
      </c>
      <c r="N18" s="532">
        <f t="shared" si="15"/>
        <v>32443.534869039358</v>
      </c>
      <c r="O18" s="568">
        <v>501.82213168942098</v>
      </c>
      <c r="P18" s="556">
        <v>-58.639164897119016</v>
      </c>
      <c r="Q18" s="557">
        <f t="shared" si="16"/>
        <v>443.18296679230195</v>
      </c>
      <c r="R18" s="557">
        <v>3949.2163289146724</v>
      </c>
      <c r="S18" s="557">
        <f t="shared" si="17"/>
        <v>4392.399295706974</v>
      </c>
      <c r="T18" s="555">
        <f t="shared" si="18"/>
        <v>20509.64462864507</v>
      </c>
      <c r="U18" s="557">
        <f t="shared" si="19"/>
        <v>16141.808964079944</v>
      </c>
      <c r="V18" s="557">
        <f t="shared" si="20"/>
        <v>36651.453592725011</v>
      </c>
      <c r="Z18" s="32">
        <v>3949.2163289146724</v>
      </c>
    </row>
    <row r="19" spans="1:26" s="19" customFormat="1">
      <c r="A19" s="491" t="s">
        <v>203</v>
      </c>
      <c r="B19" s="451">
        <v>664.31470441844363</v>
      </c>
      <c r="C19" s="452">
        <v>1793.2859954475366</v>
      </c>
      <c r="D19" s="452">
        <v>2537.4302905103314</v>
      </c>
      <c r="E19" s="452">
        <v>396.31241407535259</v>
      </c>
      <c r="F19" s="452">
        <f t="shared" si="10"/>
        <v>5391.3434044516644</v>
      </c>
      <c r="G19" s="451">
        <v>4261.2646586375022</v>
      </c>
      <c r="H19" s="452">
        <f t="shared" si="11"/>
        <v>9652.6080630891665</v>
      </c>
      <c r="I19" s="449">
        <v>-316.63055567240298</v>
      </c>
      <c r="J19" s="450">
        <v>-162.71799506505795</v>
      </c>
      <c r="K19" s="450">
        <f t="shared" si="12"/>
        <v>-479.34855073746093</v>
      </c>
      <c r="L19" s="451">
        <f t="shared" si="13"/>
        <v>5074.7128487792615</v>
      </c>
      <c r="M19" s="452">
        <f t="shared" si="14"/>
        <v>4098.5466635724442</v>
      </c>
      <c r="N19" s="452">
        <f t="shared" si="15"/>
        <v>9173.2595123517058</v>
      </c>
      <c r="O19" s="483">
        <v>10.679467156678038</v>
      </c>
      <c r="P19" s="484">
        <v>0</v>
      </c>
      <c r="Q19" s="518">
        <f t="shared" si="16"/>
        <v>10.679467156678038</v>
      </c>
      <c r="R19" s="518">
        <v>22.244266410896227</v>
      </c>
      <c r="S19" s="518">
        <f t="shared" si="17"/>
        <v>32.923733567574267</v>
      </c>
      <c r="T19" s="517">
        <f t="shared" si="18"/>
        <v>5402.022871608342</v>
      </c>
      <c r="U19" s="518">
        <f t="shared" si="19"/>
        <v>4283.5089250483989</v>
      </c>
      <c r="V19" s="518">
        <f t="shared" si="20"/>
        <v>9685.5317966567418</v>
      </c>
      <c r="Z19" s="32">
        <v>22.244266410896227</v>
      </c>
    </row>
    <row r="20" spans="1:26" s="19" customFormat="1">
      <c r="A20" s="541" t="s">
        <v>204</v>
      </c>
      <c r="B20" s="531">
        <v>1554.4113721952194</v>
      </c>
      <c r="C20" s="554">
        <v>0</v>
      </c>
      <c r="D20" s="554">
        <v>0</v>
      </c>
      <c r="E20" s="532">
        <v>85.902234225796605</v>
      </c>
      <c r="F20" s="532">
        <f t="shared" si="10"/>
        <v>1640.3136064210159</v>
      </c>
      <c r="G20" s="531">
        <v>892.53880775459834</v>
      </c>
      <c r="H20" s="532">
        <f t="shared" si="11"/>
        <v>2532.8524141756143</v>
      </c>
      <c r="I20" s="531">
        <v>158.73058763469814</v>
      </c>
      <c r="J20" s="532">
        <v>138.7416919632154</v>
      </c>
      <c r="K20" s="532">
        <f t="shared" si="12"/>
        <v>297.47227959791354</v>
      </c>
      <c r="L20" s="531">
        <f t="shared" si="13"/>
        <v>1799.0441940557141</v>
      </c>
      <c r="M20" s="532">
        <f t="shared" si="14"/>
        <v>1031.2804997178137</v>
      </c>
      <c r="N20" s="532">
        <f t="shared" si="15"/>
        <v>2830.3246937735275</v>
      </c>
      <c r="O20" s="568">
        <v>4.1549878238147224</v>
      </c>
      <c r="P20" s="556">
        <v>-1.9718187884143623</v>
      </c>
      <c r="Q20" s="557">
        <f t="shared" si="16"/>
        <v>2.1831690354003603</v>
      </c>
      <c r="R20" s="557">
        <v>12.611953393943743</v>
      </c>
      <c r="S20" s="557">
        <f t="shared" si="17"/>
        <v>14.795122429344104</v>
      </c>
      <c r="T20" s="555">
        <f t="shared" si="18"/>
        <v>1644.4685942448307</v>
      </c>
      <c r="U20" s="557">
        <f t="shared" si="19"/>
        <v>905.15076114854207</v>
      </c>
      <c r="V20" s="557">
        <f t="shared" si="20"/>
        <v>2549.6193553933726</v>
      </c>
      <c r="Z20" s="32">
        <v>12.611953393943743</v>
      </c>
    </row>
    <row r="21" spans="1:26" s="19" customFormat="1">
      <c r="A21" s="491" t="s">
        <v>205</v>
      </c>
      <c r="B21" s="451">
        <v>842.95451547444316</v>
      </c>
      <c r="C21" s="452">
        <v>1995.9654134578805</v>
      </c>
      <c r="D21" s="452">
        <v>2846.8376674094038</v>
      </c>
      <c r="E21" s="452">
        <v>313.0897599486841</v>
      </c>
      <c r="F21" s="452">
        <f t="shared" si="10"/>
        <v>5998.8473562904119</v>
      </c>
      <c r="G21" s="451">
        <v>4912.617396341835</v>
      </c>
      <c r="H21" s="452">
        <f t="shared" si="11"/>
        <v>10911.464752632248</v>
      </c>
      <c r="I21" s="451">
        <v>44.321884088398519</v>
      </c>
      <c r="J21" s="452">
        <v>-14.775872623633632</v>
      </c>
      <c r="K21" s="452">
        <f t="shared" si="12"/>
        <v>29.546011464764888</v>
      </c>
      <c r="L21" s="451">
        <f t="shared" si="13"/>
        <v>6043.1692403788102</v>
      </c>
      <c r="M21" s="452">
        <f t="shared" si="14"/>
        <v>4897.8415237182016</v>
      </c>
      <c r="N21" s="452">
        <f t="shared" si="15"/>
        <v>10941.010764097013</v>
      </c>
      <c r="O21" s="483">
        <v>8.3624616097588831</v>
      </c>
      <c r="P21" s="484">
        <v>0</v>
      </c>
      <c r="Q21" s="518">
        <f t="shared" si="16"/>
        <v>8.3624616097588831</v>
      </c>
      <c r="R21" s="518">
        <v>47.356413133858432</v>
      </c>
      <c r="S21" s="518">
        <f t="shared" si="17"/>
        <v>55.718874743617313</v>
      </c>
      <c r="T21" s="517">
        <f t="shared" si="18"/>
        <v>6007.2098179001705</v>
      </c>
      <c r="U21" s="518">
        <f t="shared" si="19"/>
        <v>4959.9738094756931</v>
      </c>
      <c r="V21" s="518">
        <f t="shared" si="20"/>
        <v>10967.183627375864</v>
      </c>
      <c r="Z21" s="32">
        <v>47.356413133858432</v>
      </c>
    </row>
    <row r="22" spans="1:26" s="19" customFormat="1">
      <c r="A22" s="541" t="s">
        <v>206</v>
      </c>
      <c r="B22" s="531">
        <v>858.99247821033987</v>
      </c>
      <c r="C22" s="532">
        <v>1160.8935250209579</v>
      </c>
      <c r="D22" s="532">
        <v>1723.429688838891</v>
      </c>
      <c r="E22" s="532">
        <v>219.7463808328063</v>
      </c>
      <c r="F22" s="532">
        <f t="shared" si="10"/>
        <v>3963.0620729029947</v>
      </c>
      <c r="G22" s="531">
        <v>4416.0135049090504</v>
      </c>
      <c r="H22" s="532">
        <f t="shared" si="11"/>
        <v>8379.0755778120456</v>
      </c>
      <c r="I22" s="531">
        <v>157.74409971410481</v>
      </c>
      <c r="J22" s="532">
        <v>83.269972669691526</v>
      </c>
      <c r="K22" s="532">
        <f t="shared" si="12"/>
        <v>241.01407238379633</v>
      </c>
      <c r="L22" s="531">
        <f t="shared" si="13"/>
        <v>4120.8061726170999</v>
      </c>
      <c r="M22" s="532">
        <f t="shared" si="14"/>
        <v>4499.2834775787423</v>
      </c>
      <c r="N22" s="532">
        <f t="shared" si="15"/>
        <v>8620.0896501958414</v>
      </c>
      <c r="O22" s="568">
        <v>7.4863220009530913</v>
      </c>
      <c r="P22" s="556">
        <v>0</v>
      </c>
      <c r="Q22" s="557">
        <f t="shared" si="16"/>
        <v>7.4863220009530913</v>
      </c>
      <c r="R22" s="557">
        <v>219.89470092191584</v>
      </c>
      <c r="S22" s="557">
        <f t="shared" si="17"/>
        <v>227.38102292286894</v>
      </c>
      <c r="T22" s="555">
        <f t="shared" si="18"/>
        <v>3970.5483949039476</v>
      </c>
      <c r="U22" s="557">
        <f t="shared" si="19"/>
        <v>4635.9082058309659</v>
      </c>
      <c r="V22" s="557">
        <f t="shared" si="20"/>
        <v>8606.4566007349131</v>
      </c>
      <c r="Z22" s="32">
        <v>219.89470092191584</v>
      </c>
    </row>
    <row r="23" spans="1:26" s="19" customFormat="1">
      <c r="A23" s="491" t="s">
        <v>207</v>
      </c>
      <c r="B23" s="451">
        <v>427.93733872702126</v>
      </c>
      <c r="C23" s="452">
        <v>684.7482727579436</v>
      </c>
      <c r="D23" s="452">
        <v>537.71334598710337</v>
      </c>
      <c r="E23" s="452">
        <v>31.287888941873121</v>
      </c>
      <c r="F23" s="452">
        <f t="shared" si="10"/>
        <v>1681.6868464139411</v>
      </c>
      <c r="G23" s="451">
        <v>1778.0239769032094</v>
      </c>
      <c r="H23" s="452">
        <f t="shared" si="11"/>
        <v>3459.7108233171502</v>
      </c>
      <c r="I23" s="449">
        <v>-89.317361331145378</v>
      </c>
      <c r="J23" s="450">
        <v>-93.813164192054444</v>
      </c>
      <c r="K23" s="450">
        <f t="shared" si="12"/>
        <v>-183.13052552319982</v>
      </c>
      <c r="L23" s="451">
        <f t="shared" si="13"/>
        <v>1592.3694850827958</v>
      </c>
      <c r="M23" s="452">
        <f t="shared" si="14"/>
        <v>1684.2108127111549</v>
      </c>
      <c r="N23" s="452">
        <f t="shared" si="15"/>
        <v>3276.5802977939506</v>
      </c>
      <c r="O23" s="483">
        <v>5.7415925839101298</v>
      </c>
      <c r="P23" s="484">
        <v>0</v>
      </c>
      <c r="Q23" s="518">
        <f t="shared" si="16"/>
        <v>5.7415925839101298</v>
      </c>
      <c r="R23" s="518">
        <v>7.1107281126870499</v>
      </c>
      <c r="S23" s="518">
        <f t="shared" si="17"/>
        <v>12.852320696597179</v>
      </c>
      <c r="T23" s="517">
        <f t="shared" si="18"/>
        <v>1687.4284389978513</v>
      </c>
      <c r="U23" s="518">
        <f t="shared" si="19"/>
        <v>1785.1347050158963</v>
      </c>
      <c r="V23" s="518">
        <f t="shared" si="20"/>
        <v>3472.5631440137477</v>
      </c>
      <c r="Z23" s="32">
        <v>7.1107281126870499</v>
      </c>
    </row>
    <row r="24" spans="1:26" s="19" customFormat="1">
      <c r="A24" s="541" t="s">
        <v>208</v>
      </c>
      <c r="B24" s="531">
        <v>210.3785813767438</v>
      </c>
      <c r="C24" s="532">
        <v>689.76171416275974</v>
      </c>
      <c r="D24" s="532">
        <v>624.03713537325302</v>
      </c>
      <c r="E24" s="532">
        <v>43.247619543080582</v>
      </c>
      <c r="F24" s="532">
        <f t="shared" si="10"/>
        <v>1567.4250504558372</v>
      </c>
      <c r="G24" s="531">
        <v>1528.8772310637191</v>
      </c>
      <c r="H24" s="532">
        <f t="shared" si="11"/>
        <v>3096.3022815195563</v>
      </c>
      <c r="I24" s="553">
        <v>-40.683854484873031</v>
      </c>
      <c r="J24" s="554">
        <v>-47.867578046972199</v>
      </c>
      <c r="K24" s="554">
        <f t="shared" si="12"/>
        <v>-88.551432531845222</v>
      </c>
      <c r="L24" s="531">
        <f t="shared" si="13"/>
        <v>1526.7411959709641</v>
      </c>
      <c r="M24" s="532">
        <f t="shared" si="14"/>
        <v>1481.0096530167471</v>
      </c>
      <c r="N24" s="532">
        <f t="shared" si="15"/>
        <v>3007.7508489877109</v>
      </c>
      <c r="O24" s="568">
        <v>5.0352071991002365</v>
      </c>
      <c r="P24" s="556">
        <v>0</v>
      </c>
      <c r="Q24" s="557">
        <f t="shared" si="16"/>
        <v>5.0352071991002365</v>
      </c>
      <c r="R24" s="557">
        <v>12.615838502243841</v>
      </c>
      <c r="S24" s="557">
        <f t="shared" si="17"/>
        <v>17.651045701344078</v>
      </c>
      <c r="T24" s="555">
        <f t="shared" si="18"/>
        <v>1572.4602576549375</v>
      </c>
      <c r="U24" s="557">
        <f t="shared" si="19"/>
        <v>1541.493069565963</v>
      </c>
      <c r="V24" s="557">
        <f t="shared" si="20"/>
        <v>3113.9533272209005</v>
      </c>
      <c r="Z24" s="32">
        <v>12.615838502243841</v>
      </c>
    </row>
    <row r="25" spans="1:26" s="19" customFormat="1">
      <c r="A25" s="491" t="s">
        <v>209</v>
      </c>
      <c r="B25" s="451">
        <v>1132.9131444990278</v>
      </c>
      <c r="C25" s="450">
        <v>0</v>
      </c>
      <c r="D25" s="450">
        <v>0</v>
      </c>
      <c r="E25" s="452">
        <v>74.217517174803064</v>
      </c>
      <c r="F25" s="452">
        <f t="shared" si="10"/>
        <v>1207.1306616738309</v>
      </c>
      <c r="G25" s="451">
        <v>730.71020703113766</v>
      </c>
      <c r="H25" s="452">
        <f t="shared" si="11"/>
        <v>1937.8408687049687</v>
      </c>
      <c r="I25" s="451">
        <v>88.561890090387308</v>
      </c>
      <c r="J25" s="452">
        <v>74.802141284174041</v>
      </c>
      <c r="K25" s="452">
        <f t="shared" si="12"/>
        <v>163.36403137456136</v>
      </c>
      <c r="L25" s="451">
        <f t="shared" si="13"/>
        <v>1295.6925517642183</v>
      </c>
      <c r="M25" s="452">
        <f t="shared" si="14"/>
        <v>805.51234831531167</v>
      </c>
      <c r="N25" s="452">
        <f t="shared" si="15"/>
        <v>2101.20490007953</v>
      </c>
      <c r="O25" s="483">
        <v>3.018196265956743</v>
      </c>
      <c r="P25" s="484">
        <v>-0.79209587646039958</v>
      </c>
      <c r="Q25" s="518">
        <f t="shared" si="16"/>
        <v>2.2261003894963434</v>
      </c>
      <c r="R25" s="518">
        <v>31.710627450208019</v>
      </c>
      <c r="S25" s="518">
        <f t="shared" si="17"/>
        <v>33.936727839704361</v>
      </c>
      <c r="T25" s="517">
        <f t="shared" si="18"/>
        <v>1210.1488579397876</v>
      </c>
      <c r="U25" s="518">
        <f t="shared" si="19"/>
        <v>762.42083448134565</v>
      </c>
      <c r="V25" s="518">
        <f t="shared" si="20"/>
        <v>1972.5696924211334</v>
      </c>
      <c r="Z25" s="32">
        <v>31.710627450208019</v>
      </c>
    </row>
    <row r="26" spans="1:26">
      <c r="A26" s="541" t="s">
        <v>210</v>
      </c>
      <c r="B26" s="531">
        <v>144.16401726931312</v>
      </c>
      <c r="C26" s="532">
        <v>375.29070047365855</v>
      </c>
      <c r="D26" s="532">
        <v>353.68258316385231</v>
      </c>
      <c r="E26" s="532">
        <v>11.25189390943406</v>
      </c>
      <c r="F26" s="532">
        <f t="shared" si="10"/>
        <v>884.38919481625805</v>
      </c>
      <c r="G26" s="531">
        <v>968.18218737011352</v>
      </c>
      <c r="H26" s="532">
        <f t="shared" si="11"/>
        <v>1852.5713821863715</v>
      </c>
      <c r="I26" s="553">
        <v>-56.041789302223492</v>
      </c>
      <c r="J26" s="554">
        <v>-70.48968846468523</v>
      </c>
      <c r="K26" s="554">
        <f t="shared" si="12"/>
        <v>-126.53147776690872</v>
      </c>
      <c r="L26" s="531">
        <f t="shared" si="13"/>
        <v>828.34740551403456</v>
      </c>
      <c r="M26" s="532">
        <f t="shared" si="14"/>
        <v>897.69249890542824</v>
      </c>
      <c r="N26" s="532">
        <f t="shared" si="15"/>
        <v>1726.0399044194628</v>
      </c>
      <c r="O26" s="568">
        <v>3.3243692908489795</v>
      </c>
      <c r="P26" s="556">
        <v>0</v>
      </c>
      <c r="Q26" s="557">
        <f t="shared" si="16"/>
        <v>3.3243692908489795</v>
      </c>
      <c r="R26" s="557">
        <v>11.197117234871895</v>
      </c>
      <c r="S26" s="557">
        <f t="shared" si="17"/>
        <v>14.521486525720874</v>
      </c>
      <c r="T26" s="555">
        <f t="shared" si="18"/>
        <v>887.713564107107</v>
      </c>
      <c r="U26" s="557">
        <f t="shared" si="19"/>
        <v>979.37930460498546</v>
      </c>
      <c r="V26" s="557">
        <f t="shared" si="20"/>
        <v>1867.0928687120925</v>
      </c>
      <c r="Z26" s="32">
        <v>11.197117234871895</v>
      </c>
    </row>
    <row r="27" spans="1:26">
      <c r="A27" s="492" t="s">
        <v>211</v>
      </c>
      <c r="B27" s="451">
        <v>153.42858510493298</v>
      </c>
      <c r="C27" s="452">
        <v>314.1881499993932</v>
      </c>
      <c r="D27" s="452">
        <v>458.83642264505937</v>
      </c>
      <c r="E27" s="452">
        <v>57.648646364773576</v>
      </c>
      <c r="F27" s="452">
        <f t="shared" si="10"/>
        <v>984.10180411415911</v>
      </c>
      <c r="G27" s="451">
        <v>743.58270714073808</v>
      </c>
      <c r="H27" s="452">
        <f t="shared" si="11"/>
        <v>1727.6845112548972</v>
      </c>
      <c r="I27" s="449">
        <v>-56.0348904083842</v>
      </c>
      <c r="J27" s="450">
        <v>-68.354435203017005</v>
      </c>
      <c r="K27" s="450">
        <f t="shared" si="12"/>
        <v>-124.3893256114012</v>
      </c>
      <c r="L27" s="451">
        <f t="shared" si="13"/>
        <v>928.06691370577494</v>
      </c>
      <c r="M27" s="452">
        <f t="shared" si="14"/>
        <v>675.22827193772105</v>
      </c>
      <c r="N27" s="452">
        <f t="shared" si="15"/>
        <v>1603.2951856434961</v>
      </c>
      <c r="O27" s="483">
        <v>1.9384802206712475</v>
      </c>
      <c r="P27" s="484">
        <v>0</v>
      </c>
      <c r="Q27" s="518">
        <f t="shared" si="16"/>
        <v>1.9384802206712475</v>
      </c>
      <c r="R27" s="518">
        <v>8.8916977664353958</v>
      </c>
      <c r="S27" s="518">
        <f t="shared" si="17"/>
        <v>10.830177987106643</v>
      </c>
      <c r="T27" s="517">
        <f t="shared" si="18"/>
        <v>986.0402843348304</v>
      </c>
      <c r="U27" s="518">
        <f t="shared" si="19"/>
        <v>752.47440490717349</v>
      </c>
      <c r="V27" s="518">
        <f t="shared" si="20"/>
        <v>1738.5146892420039</v>
      </c>
      <c r="Z27" s="32">
        <v>8.8916977664353958</v>
      </c>
    </row>
    <row r="28" spans="1:26">
      <c r="A28" s="541" t="s">
        <v>212</v>
      </c>
      <c r="B28" s="531">
        <v>129.98880405924996</v>
      </c>
      <c r="C28" s="532">
        <v>303.60523903299031</v>
      </c>
      <c r="D28" s="532">
        <v>330.24919845746575</v>
      </c>
      <c r="E28" s="532">
        <v>13.640402264190296</v>
      </c>
      <c r="F28" s="532">
        <f t="shared" si="10"/>
        <v>777.48364381389626</v>
      </c>
      <c r="G28" s="531">
        <v>788.76479181989191</v>
      </c>
      <c r="H28" s="532">
        <f t="shared" si="11"/>
        <v>1566.2484356337882</v>
      </c>
      <c r="I28" s="553">
        <v>-48.641749142809537</v>
      </c>
      <c r="J28" s="554">
        <v>-51.316656935490442</v>
      </c>
      <c r="K28" s="554">
        <f t="shared" si="12"/>
        <v>-99.958406078299987</v>
      </c>
      <c r="L28" s="531">
        <f t="shared" si="13"/>
        <v>728.84189467108672</v>
      </c>
      <c r="M28" s="532">
        <f t="shared" si="14"/>
        <v>737.4481348844015</v>
      </c>
      <c r="N28" s="532">
        <f t="shared" si="15"/>
        <v>1466.2900295554882</v>
      </c>
      <c r="O28" s="568">
        <v>5.2078119035984507</v>
      </c>
      <c r="P28" s="556">
        <v>0</v>
      </c>
      <c r="Q28" s="557">
        <f t="shared" si="16"/>
        <v>5.2078119035984507</v>
      </c>
      <c r="R28" s="557">
        <v>11.512953338147252</v>
      </c>
      <c r="S28" s="557">
        <f t="shared" si="17"/>
        <v>16.720765241745703</v>
      </c>
      <c r="T28" s="555">
        <f t="shared" si="18"/>
        <v>782.6914557174947</v>
      </c>
      <c r="U28" s="557">
        <f t="shared" si="19"/>
        <v>800.27774515803912</v>
      </c>
      <c r="V28" s="557">
        <f t="shared" si="20"/>
        <v>1582.9692008755337</v>
      </c>
      <c r="Z28" s="32">
        <v>11.512953338147252</v>
      </c>
    </row>
    <row r="29" spans="1:26">
      <c r="A29" s="492" t="s">
        <v>213</v>
      </c>
      <c r="B29" s="451">
        <v>230.48522687284049</v>
      </c>
      <c r="C29" s="452">
        <v>265.02375158957</v>
      </c>
      <c r="D29" s="452">
        <v>496.61681731129488</v>
      </c>
      <c r="E29" s="452">
        <v>52.344589663030746</v>
      </c>
      <c r="F29" s="452">
        <f t="shared" si="10"/>
        <v>1044.470385436736</v>
      </c>
      <c r="G29" s="451">
        <v>723.43018148775855</v>
      </c>
      <c r="H29" s="452">
        <f t="shared" si="11"/>
        <v>1767.9005669244946</v>
      </c>
      <c r="I29" s="451">
        <v>10.44069900963153</v>
      </c>
      <c r="J29" s="452">
        <v>3.0355549342927901</v>
      </c>
      <c r="K29" s="452">
        <f t="shared" si="12"/>
        <v>13.47625394392432</v>
      </c>
      <c r="L29" s="451">
        <f t="shared" si="13"/>
        <v>1054.9110844463676</v>
      </c>
      <c r="M29" s="452">
        <f t="shared" si="14"/>
        <v>726.46573642205135</v>
      </c>
      <c r="N29" s="452">
        <f t="shared" si="15"/>
        <v>1781.3768208684189</v>
      </c>
      <c r="O29" s="483">
        <v>2.121285934129221</v>
      </c>
      <c r="P29" s="484">
        <v>0</v>
      </c>
      <c r="Q29" s="518">
        <f t="shared" si="16"/>
        <v>2.121285934129221</v>
      </c>
      <c r="R29" s="518">
        <v>32.23370450856234</v>
      </c>
      <c r="S29" s="518">
        <f t="shared" si="17"/>
        <v>34.354990442691559</v>
      </c>
      <c r="T29" s="517">
        <f t="shared" si="18"/>
        <v>1046.5916713708652</v>
      </c>
      <c r="U29" s="518">
        <f t="shared" si="19"/>
        <v>755.66388599632091</v>
      </c>
      <c r="V29" s="518">
        <f t="shared" si="20"/>
        <v>1802.2555573671862</v>
      </c>
      <c r="Z29" s="32">
        <v>32.23370450856234</v>
      </c>
    </row>
    <row r="30" spans="1:26" ht="15.75" thickBot="1">
      <c r="A30" s="545" t="s">
        <v>214</v>
      </c>
      <c r="B30" s="537">
        <v>96.024350687145102</v>
      </c>
      <c r="C30" s="538">
        <v>247.40338583480408</v>
      </c>
      <c r="D30" s="538">
        <v>335.61331562977722</v>
      </c>
      <c r="E30" s="538">
        <v>59.402947888987413</v>
      </c>
      <c r="F30" s="538">
        <f t="shared" si="10"/>
        <v>738.44400004071395</v>
      </c>
      <c r="G30" s="537">
        <v>649.42581338232696</v>
      </c>
      <c r="H30" s="538">
        <f t="shared" si="11"/>
        <v>1387.8698134230408</v>
      </c>
      <c r="I30" s="558">
        <v>-33.049069131777046</v>
      </c>
      <c r="J30" s="559">
        <v>-27.799012479964205</v>
      </c>
      <c r="K30" s="559">
        <f t="shared" si="12"/>
        <v>-60.84808161174125</v>
      </c>
      <c r="L30" s="537">
        <f t="shared" si="13"/>
        <v>705.39493090893689</v>
      </c>
      <c r="M30" s="538">
        <f t="shared" si="14"/>
        <v>621.62680090236279</v>
      </c>
      <c r="N30" s="538">
        <f t="shared" si="15"/>
        <v>1327.0217318112996</v>
      </c>
      <c r="O30" s="569">
        <v>2.047492533938676</v>
      </c>
      <c r="P30" s="561">
        <v>0</v>
      </c>
      <c r="Q30" s="562">
        <f t="shared" si="16"/>
        <v>2.047492533938676</v>
      </c>
      <c r="R30" s="562">
        <v>9.0882836320934395</v>
      </c>
      <c r="S30" s="562">
        <f t="shared" si="17"/>
        <v>11.135776166032116</v>
      </c>
      <c r="T30" s="560">
        <f t="shared" si="18"/>
        <v>740.49149257465263</v>
      </c>
      <c r="U30" s="562">
        <f t="shared" si="19"/>
        <v>658.51409701442037</v>
      </c>
      <c r="V30" s="562">
        <f t="shared" si="20"/>
        <v>1399.005589589073</v>
      </c>
      <c r="Z30" s="47">
        <v>9.0882836320934395</v>
      </c>
    </row>
    <row r="31" spans="1:26">
      <c r="A31" s="463" t="s">
        <v>38</v>
      </c>
      <c r="B31" s="432"/>
      <c r="C31" s="424"/>
      <c r="D31" s="424"/>
      <c r="E31" s="424"/>
      <c r="F31" s="424"/>
      <c r="G31" s="432"/>
      <c r="H31" s="424"/>
      <c r="I31" s="432"/>
      <c r="J31" s="424"/>
      <c r="K31" s="472"/>
      <c r="L31" s="432"/>
      <c r="M31" s="424"/>
      <c r="N31" s="472"/>
      <c r="O31" s="477"/>
      <c r="P31" s="474"/>
      <c r="Q31" s="474"/>
      <c r="R31" s="474"/>
      <c r="S31" s="475"/>
      <c r="T31" s="477"/>
      <c r="U31" s="474"/>
      <c r="V31" s="475"/>
    </row>
    <row r="32" spans="1:26" s="49" customFormat="1" ht="13.5">
      <c r="A32" s="546" t="s">
        <v>12</v>
      </c>
      <c r="B32" s="570">
        <f t="shared" ref="B32:H32" si="21">B5/B14</f>
        <v>0.85692399747023529</v>
      </c>
      <c r="C32" s="549">
        <f t="shared" si="21"/>
        <v>0</v>
      </c>
      <c r="D32" s="549">
        <f t="shared" si="21"/>
        <v>0</v>
      </c>
      <c r="E32" s="549">
        <f t="shared" si="21"/>
        <v>0.54170271447333629</v>
      </c>
      <c r="F32" s="549">
        <f t="shared" si="21"/>
        <v>0.51034483476355663</v>
      </c>
      <c r="G32" s="548">
        <f t="shared" si="21"/>
        <v>0.41023766762176334</v>
      </c>
      <c r="H32" s="549">
        <f t="shared" si="21"/>
        <v>0.46782020641694522</v>
      </c>
      <c r="I32" s="548"/>
      <c r="J32" s="549"/>
      <c r="K32" s="549"/>
      <c r="L32" s="548">
        <f t="shared" ref="L32:V32" si="22">L5/L14</f>
        <v>0.52727674803562163</v>
      </c>
      <c r="M32" s="549">
        <f t="shared" si="22"/>
        <v>0.42796078206952454</v>
      </c>
      <c r="N32" s="549">
        <f t="shared" si="22"/>
        <v>0.48511482716987442</v>
      </c>
      <c r="O32" s="571">
        <f t="shared" si="22"/>
        <v>0.8615693846576421</v>
      </c>
      <c r="P32" s="572">
        <f t="shared" si="22"/>
        <v>1</v>
      </c>
      <c r="Q32" s="572">
        <f t="shared" si="22"/>
        <v>0.84475950723274273</v>
      </c>
      <c r="R32" s="572">
        <f t="shared" si="22"/>
        <v>0.89610799474761849</v>
      </c>
      <c r="S32" s="572">
        <f t="shared" si="22"/>
        <v>0.8904560517325818</v>
      </c>
      <c r="T32" s="571">
        <f t="shared" si="22"/>
        <v>0.51386840430980119</v>
      </c>
      <c r="U32" s="572">
        <f t="shared" si="22"/>
        <v>0.45397871834317127</v>
      </c>
      <c r="V32" s="572">
        <f t="shared" si="22"/>
        <v>0.48718769522185151</v>
      </c>
      <c r="W32" s="493"/>
      <c r="Z32" s="50"/>
    </row>
    <row r="33" spans="1:26" s="49" customFormat="1" ht="13.5">
      <c r="A33" s="465" t="s">
        <v>39</v>
      </c>
      <c r="B33" s="507">
        <f t="shared" ref="B33:H33" si="23">B18/B14</f>
        <v>0.54401644906709856</v>
      </c>
      <c r="C33" s="468">
        <f t="shared" si="23"/>
        <v>0</v>
      </c>
      <c r="D33" s="468">
        <f t="shared" si="23"/>
        <v>0</v>
      </c>
      <c r="E33" s="468">
        <f t="shared" si="23"/>
        <v>0.29470496581936828</v>
      </c>
      <c r="F33" s="468">
        <f t="shared" si="23"/>
        <v>0.32175267781511541</v>
      </c>
      <c r="G33" s="467">
        <f t="shared" si="23"/>
        <v>0.26550254615799401</v>
      </c>
      <c r="H33" s="468">
        <f t="shared" si="23"/>
        <v>0.29785812549221363</v>
      </c>
      <c r="I33" s="467"/>
      <c r="J33" s="468"/>
      <c r="K33" s="468"/>
      <c r="L33" s="467">
        <f t="shared" ref="L33:V33" si="24">L18/L14</f>
        <v>0.32449269373418882</v>
      </c>
      <c r="M33" s="468">
        <f t="shared" si="24"/>
        <v>0.26660424252060611</v>
      </c>
      <c r="N33" s="468">
        <f t="shared" si="24"/>
        <v>0.29991770948703456</v>
      </c>
      <c r="O33" s="494">
        <f t="shared" si="24"/>
        <v>0.79633393392875185</v>
      </c>
      <c r="P33" s="495">
        <f t="shared" si="24"/>
        <v>0.85935707007016582</v>
      </c>
      <c r="Q33" s="495">
        <f t="shared" si="24"/>
        <v>0.78868092168973347</v>
      </c>
      <c r="R33" s="495">
        <f t="shared" si="24"/>
        <v>0.86924782506939424</v>
      </c>
      <c r="S33" s="495">
        <f t="shared" si="24"/>
        <v>0.86037980248804957</v>
      </c>
      <c r="T33" s="494">
        <f t="shared" si="24"/>
        <v>0.32651379164319139</v>
      </c>
      <c r="U33" s="495">
        <f t="shared" si="24"/>
        <v>0.31985542879623252</v>
      </c>
      <c r="V33" s="495">
        <f t="shared" si="24"/>
        <v>0.32354750722786302</v>
      </c>
      <c r="Z33" s="50"/>
    </row>
    <row r="34" spans="1:26">
      <c r="A34" s="1706" t="s">
        <v>215</v>
      </c>
      <c r="B34" s="1706"/>
      <c r="C34" s="1706"/>
      <c r="D34" s="1706"/>
      <c r="E34" s="1706"/>
      <c r="F34" s="1706"/>
      <c r="G34" s="1706"/>
      <c r="H34" s="1706"/>
      <c r="I34" s="1706"/>
      <c r="J34" s="1706"/>
      <c r="K34" s="1706"/>
      <c r="L34" s="1706"/>
      <c r="M34" s="1706"/>
      <c r="N34" s="1706"/>
      <c r="O34" s="1706"/>
      <c r="P34" s="1706"/>
      <c r="Q34" s="1706"/>
      <c r="R34" s="1706"/>
      <c r="S34" s="1706"/>
      <c r="T34" s="1706"/>
      <c r="U34" s="1706"/>
      <c r="V34" s="1706"/>
    </row>
  </sheetData>
  <mergeCells count="3">
    <mergeCell ref="A1:V1"/>
    <mergeCell ref="O2:S2"/>
    <mergeCell ref="A34:V34"/>
  </mergeCells>
  <printOptions horizontalCentered="1"/>
  <pageMargins left="0.7" right="0.7" top="0.75" bottom="0.75" header="0.3" footer="0.3"/>
  <pageSetup paperSize="17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sqref="A1:N1"/>
    </sheetView>
  </sheetViews>
  <sheetFormatPr defaultRowHeight="15"/>
  <cols>
    <col min="1" max="1" width="21.85546875" style="1" bestFit="1" customWidth="1"/>
    <col min="2" max="7" width="9.140625" style="1"/>
    <col min="8" max="10" width="9.140625" style="1" customWidth="1"/>
    <col min="11" max="11" width="9.140625" style="2" customWidth="1"/>
    <col min="12" max="13" width="9.140625" style="1" customWidth="1"/>
    <col min="14" max="14" width="9.140625" style="2" customWidth="1"/>
    <col min="17" max="17" width="0" style="68" hidden="1" customWidth="1"/>
  </cols>
  <sheetData>
    <row r="1" spans="1:17" ht="32.25" customHeight="1" thickBot="1">
      <c r="A1" s="1707" t="s">
        <v>221</v>
      </c>
      <c r="B1" s="1708"/>
      <c r="C1" s="1708"/>
      <c r="D1" s="1708"/>
      <c r="E1" s="1708"/>
      <c r="F1" s="1708"/>
      <c r="G1" s="1708"/>
      <c r="H1" s="1708"/>
      <c r="I1" s="1708"/>
      <c r="J1" s="1708"/>
      <c r="K1" s="1708"/>
      <c r="L1" s="1708"/>
      <c r="M1" s="1708"/>
      <c r="N1" s="1708"/>
    </row>
    <row r="2" spans="1:17">
      <c r="A2" s="427"/>
      <c r="B2" s="435" t="s">
        <v>44</v>
      </c>
      <c r="C2" s="497"/>
      <c r="D2" s="497"/>
      <c r="E2" s="497"/>
      <c r="F2" s="497"/>
      <c r="G2" s="497"/>
      <c r="H2" s="497"/>
      <c r="I2" s="435" t="s">
        <v>45</v>
      </c>
      <c r="J2" s="497"/>
      <c r="K2" s="497"/>
      <c r="L2" s="435" t="str">
        <f>'T2'!L2</f>
        <v>Reported and Shifted Taxes</v>
      </c>
      <c r="M2" s="497"/>
      <c r="N2" s="497"/>
    </row>
    <row r="3" spans="1:17">
      <c r="A3" s="427"/>
      <c r="B3" s="506" t="s">
        <v>49</v>
      </c>
      <c r="C3" s="498"/>
      <c r="D3" s="498"/>
      <c r="E3" s="498"/>
      <c r="F3" s="498"/>
      <c r="G3" s="499"/>
      <c r="H3" s="573"/>
      <c r="I3" s="501"/>
      <c r="J3" s="428"/>
      <c r="K3" s="428"/>
      <c r="L3" s="501"/>
      <c r="M3" s="428"/>
      <c r="N3" s="428"/>
    </row>
    <row r="4" spans="1:17" ht="25.5">
      <c r="A4" s="429" t="s">
        <v>3</v>
      </c>
      <c r="B4" s="441" t="s">
        <v>52</v>
      </c>
      <c r="C4" s="442" t="s">
        <v>53</v>
      </c>
      <c r="D4" s="442" t="s">
        <v>54</v>
      </c>
      <c r="E4" s="442" t="s">
        <v>55</v>
      </c>
      <c r="F4" s="430" t="s">
        <v>56</v>
      </c>
      <c r="G4" s="441" t="s">
        <v>57</v>
      </c>
      <c r="H4" s="592" t="s">
        <v>222</v>
      </c>
      <c r="I4" s="441" t="s">
        <v>58</v>
      </c>
      <c r="J4" s="442" t="s">
        <v>57</v>
      </c>
      <c r="K4" s="442" t="s">
        <v>59</v>
      </c>
      <c r="L4" s="441" t="s">
        <v>58</v>
      </c>
      <c r="M4" s="442" t="s">
        <v>57</v>
      </c>
      <c r="N4" s="442" t="s">
        <v>59</v>
      </c>
    </row>
    <row r="5" spans="1:17" s="5" customFormat="1" ht="13.35" customHeight="1">
      <c r="A5" s="438" t="s">
        <v>12</v>
      </c>
      <c r="B5" s="589">
        <f>'T2'!B5/'T1'!$E4*100</f>
        <v>5.782405824638313</v>
      </c>
      <c r="C5" s="590">
        <f>'T2'!C5/'T1'!$E4*100</f>
        <v>0</v>
      </c>
      <c r="D5" s="590">
        <f>'T2'!D5/'T1'!$E4*100</f>
        <v>0</v>
      </c>
      <c r="E5" s="590">
        <f>'T2'!E5/'T1'!$E4*100</f>
        <v>0.29348898517547017</v>
      </c>
      <c r="F5" s="590">
        <f>SUM(B5:E5)</f>
        <v>6.075894809813783</v>
      </c>
      <c r="G5" s="589">
        <f>'T2'!G5/'T1'!$E4*100</f>
        <v>3.606880675468648</v>
      </c>
      <c r="H5" s="591">
        <f t="shared" ref="H5:H12" si="0">F5+G5</f>
        <v>9.6827754852824306</v>
      </c>
      <c r="I5" s="589">
        <f>'T2'!I5/'T1'!$E4*100</f>
        <v>0.20847082678742937</v>
      </c>
      <c r="J5" s="590">
        <f>'T2'!J5/'T1'!$E4*100</f>
        <v>0.1558246939666392</v>
      </c>
      <c r="K5" s="590">
        <f t="shared" ref="K5:K12" si="1">I5+J5</f>
        <v>0.36429552075406857</v>
      </c>
      <c r="L5" s="589">
        <f t="shared" ref="L5:L14" si="2">F5+I5</f>
        <v>6.2843656366012128</v>
      </c>
      <c r="M5" s="590">
        <f t="shared" ref="M5:M14" si="3">G5+J5</f>
        <v>3.7627053694352872</v>
      </c>
      <c r="N5" s="590">
        <f t="shared" ref="N5:N12" si="4">L5+M5</f>
        <v>10.0470710060365</v>
      </c>
      <c r="Q5" s="394">
        <f>N5/N$5*1</f>
        <v>1</v>
      </c>
    </row>
    <row r="6" spans="1:17" s="12" customFormat="1" ht="13.35" customHeight="1">
      <c r="A6" s="529" t="s">
        <v>13</v>
      </c>
      <c r="B6" s="606">
        <f>'T2'!B6/'T1'!$E5*100</f>
        <v>0.87694967424403014</v>
      </c>
      <c r="C6" s="607">
        <f>'T2'!C6/'T1'!$E5*100</f>
        <v>1.7544761778344546</v>
      </c>
      <c r="D6" s="607">
        <f>'T2'!D6/'T1'!$E5*100</f>
        <v>2.5882747785918965</v>
      </c>
      <c r="E6" s="607">
        <f>'T2'!E6/'T1'!$E5*100</f>
        <v>0.33070674962351188</v>
      </c>
      <c r="F6" s="607">
        <f t="shared" ref="F6:F12" si="5">SUM(B6:E6)</f>
        <v>5.5504073802938931</v>
      </c>
      <c r="G6" s="606">
        <f>'T2'!G6/'T1'!$E5*100</f>
        <v>4.8350006032107107</v>
      </c>
      <c r="H6" s="608">
        <f t="shared" si="0"/>
        <v>10.385407983504603</v>
      </c>
      <c r="I6" s="609">
        <f>'T2'!I6/'T1'!$E5*100</f>
        <v>-3.339431811161872E-2</v>
      </c>
      <c r="J6" s="610">
        <f>'T2'!J6/'T1'!$E5*100</f>
        <v>-2.8404994773912114E-2</v>
      </c>
      <c r="K6" s="610">
        <f t="shared" si="1"/>
        <v>-6.1799312885530838E-2</v>
      </c>
      <c r="L6" s="606">
        <f t="shared" si="2"/>
        <v>5.5170130621822748</v>
      </c>
      <c r="M6" s="607">
        <f t="shared" si="3"/>
        <v>4.8065956084367985</v>
      </c>
      <c r="N6" s="607">
        <f t="shared" si="4"/>
        <v>10.323608670619073</v>
      </c>
      <c r="Q6" s="394">
        <f t="shared" ref="Q6:Q12" si="6">N6/N$5*1</f>
        <v>1.027524207245716</v>
      </c>
    </row>
    <row r="7" spans="1:17" s="12" customFormat="1" ht="13.35" customHeight="1">
      <c r="A7" s="447" t="s">
        <v>14</v>
      </c>
      <c r="B7" s="593">
        <f>'T2'!B7/'T1'!$E6*100</f>
        <v>0.94291196975892899</v>
      </c>
      <c r="C7" s="594">
        <f>'T2'!C7/'T1'!$E6*100</f>
        <v>2.0993809178596208</v>
      </c>
      <c r="D7" s="594">
        <f>'T2'!D7/'T1'!$E6*100</f>
        <v>2.8381566710473054</v>
      </c>
      <c r="E7" s="594">
        <f>'T2'!E7/'T1'!$E6*100</f>
        <v>0.29983892957989083</v>
      </c>
      <c r="F7" s="594">
        <f t="shared" si="5"/>
        <v>6.1802884882457461</v>
      </c>
      <c r="G7" s="593">
        <f>'T2'!G7/'T1'!$E6*100</f>
        <v>4.7368704357873828</v>
      </c>
      <c r="H7" s="595">
        <f t="shared" si="0"/>
        <v>10.917158924033128</v>
      </c>
      <c r="I7" s="576">
        <f>'T2'!I7/'T1'!$E6*100</f>
        <v>-0.46800586078926443</v>
      </c>
      <c r="J7" s="577">
        <f>'T2'!J7/'T1'!$E6*100</f>
        <v>-0.29283574393057221</v>
      </c>
      <c r="K7" s="577">
        <f t="shared" si="1"/>
        <v>-0.76084160471983664</v>
      </c>
      <c r="L7" s="593">
        <f t="shared" si="2"/>
        <v>5.7122826274564815</v>
      </c>
      <c r="M7" s="594">
        <f t="shared" si="3"/>
        <v>4.4440346918568103</v>
      </c>
      <c r="N7" s="594">
        <f t="shared" si="4"/>
        <v>10.156317319313292</v>
      </c>
      <c r="Q7" s="394">
        <f t="shared" si="6"/>
        <v>1.0108734489097524</v>
      </c>
    </row>
    <row r="8" spans="1:17" s="12" customFormat="1" ht="13.35" customHeight="1">
      <c r="A8" s="529" t="s">
        <v>15</v>
      </c>
      <c r="B8" s="606">
        <f>'T2'!B8/'T1'!$E7*100</f>
        <v>0.71379160109486606</v>
      </c>
      <c r="C8" s="607">
        <f>'T2'!C8/'T1'!$E7*100</f>
        <v>1.7055088982492219</v>
      </c>
      <c r="D8" s="607">
        <f>'T2'!D8/'T1'!$E7*100</f>
        <v>1.9941178248152336</v>
      </c>
      <c r="E8" s="607">
        <f>'T2'!E8/'T1'!$E7*100</f>
        <v>9.8064632383183928E-2</v>
      </c>
      <c r="F8" s="607">
        <f t="shared" si="5"/>
        <v>4.5114829565425056</v>
      </c>
      <c r="G8" s="606">
        <f>'T2'!G8/'T1'!$E7*100</f>
        <v>4.5603722939795341</v>
      </c>
      <c r="H8" s="608">
        <f t="shared" si="0"/>
        <v>9.0718552505220398</v>
      </c>
      <c r="I8" s="609">
        <f>'T2'!I8/'T1'!$E7*100</f>
        <v>-0.24975307305887101</v>
      </c>
      <c r="J8" s="610">
        <f>'T2'!J8/'T1'!$E7*100</f>
        <v>-0.23360661869970181</v>
      </c>
      <c r="K8" s="610">
        <f t="shared" si="1"/>
        <v>-0.48335969175857285</v>
      </c>
      <c r="L8" s="606">
        <f t="shared" si="2"/>
        <v>4.2617298834836346</v>
      </c>
      <c r="M8" s="607">
        <f t="shared" si="3"/>
        <v>4.326765675279832</v>
      </c>
      <c r="N8" s="607">
        <f t="shared" si="4"/>
        <v>8.5884955587634657</v>
      </c>
      <c r="Q8" s="394">
        <f t="shared" si="6"/>
        <v>0.85482580481448867</v>
      </c>
    </row>
    <row r="9" spans="1:17" s="12" customFormat="1" ht="13.35" customHeight="1">
      <c r="A9" s="447" t="s">
        <v>16</v>
      </c>
      <c r="B9" s="593">
        <f>'T2'!B9/'T1'!$E8*100</f>
        <v>0.84851606509620159</v>
      </c>
      <c r="C9" s="594">
        <f>'T2'!C9/'T1'!$E8*100</f>
        <v>2.131004666220973</v>
      </c>
      <c r="D9" s="594">
        <f>'T2'!D9/'T1'!$E8*100</f>
        <v>1.7047523171925496</v>
      </c>
      <c r="E9" s="594">
        <f>'T2'!E9/'T1'!$E8*100</f>
        <v>3.0473142890258438E-2</v>
      </c>
      <c r="F9" s="594">
        <f t="shared" si="5"/>
        <v>4.7147461913999829</v>
      </c>
      <c r="G9" s="593">
        <f>'T2'!G9/'T1'!$E8*100</f>
        <v>4.3572141022466493</v>
      </c>
      <c r="H9" s="595">
        <f t="shared" si="0"/>
        <v>9.071960293646633</v>
      </c>
      <c r="I9" s="576">
        <f>'T2'!I9/'T1'!$E8*100</f>
        <v>-0.36176966072777217</v>
      </c>
      <c r="J9" s="577">
        <f>'T2'!J9/'T1'!$E8*100</f>
        <v>-0.30611865465552218</v>
      </c>
      <c r="K9" s="577">
        <f t="shared" si="1"/>
        <v>-0.66788831538329441</v>
      </c>
      <c r="L9" s="593">
        <f t="shared" si="2"/>
        <v>4.352976530672211</v>
      </c>
      <c r="M9" s="594">
        <f t="shared" si="3"/>
        <v>4.0510954475911269</v>
      </c>
      <c r="N9" s="594">
        <f t="shared" si="4"/>
        <v>8.4040719782633388</v>
      </c>
      <c r="Q9" s="394">
        <f t="shared" si="6"/>
        <v>0.83646985009004005</v>
      </c>
    </row>
    <row r="10" spans="1:17" s="12" customFormat="1" ht="13.35" customHeight="1">
      <c r="A10" s="529" t="s">
        <v>17</v>
      </c>
      <c r="B10" s="606">
        <f>'T2'!B10/'T1'!$E9*100</f>
        <v>0.76563806016348457</v>
      </c>
      <c r="C10" s="607">
        <f>'T2'!C10/'T1'!$E9*100</f>
        <v>1.7121384715204389</v>
      </c>
      <c r="D10" s="607">
        <f>'T2'!D10/'T1'!$E9*100</f>
        <v>1.4828153111824944</v>
      </c>
      <c r="E10" s="607">
        <f>'T2'!E10/'T1'!$E9*100</f>
        <v>8.3940938570526938E-2</v>
      </c>
      <c r="F10" s="607">
        <f t="shared" si="5"/>
        <v>4.0445327814369447</v>
      </c>
      <c r="G10" s="606">
        <f>'T2'!G10/'T1'!$E9*100</f>
        <v>4.1830677075652156</v>
      </c>
      <c r="H10" s="608">
        <f t="shared" si="0"/>
        <v>8.2276004890021603</v>
      </c>
      <c r="I10" s="609">
        <f>'T2'!I10/'T1'!$E9*100</f>
        <v>-0.18203866801226531</v>
      </c>
      <c r="J10" s="610">
        <f>'T2'!J10/'T1'!$E9*100</f>
        <v>-0.20760373426748774</v>
      </c>
      <c r="K10" s="610">
        <f t="shared" si="1"/>
        <v>-0.38964240227975305</v>
      </c>
      <c r="L10" s="606">
        <f t="shared" si="2"/>
        <v>3.8624941134246793</v>
      </c>
      <c r="M10" s="607">
        <f t="shared" si="3"/>
        <v>3.9754639732977277</v>
      </c>
      <c r="N10" s="607">
        <f t="shared" si="4"/>
        <v>7.8379580867224075</v>
      </c>
      <c r="Q10" s="394">
        <f t="shared" si="6"/>
        <v>0.78012368798958331</v>
      </c>
    </row>
    <row r="11" spans="1:17" s="12" customFormat="1" ht="13.35" customHeight="1">
      <c r="A11" s="447" t="s">
        <v>18</v>
      </c>
      <c r="B11" s="593">
        <f>'T2'!B11/'T1'!$E10*100</f>
        <v>0.89982901389214409</v>
      </c>
      <c r="C11" s="594">
        <f>'T2'!C11/'T1'!$E10*100</f>
        <v>2.2840600624351719</v>
      </c>
      <c r="D11" s="594">
        <f>'T2'!D11/'T1'!$E10*100</f>
        <v>1.8720715335289018</v>
      </c>
      <c r="E11" s="594">
        <f>'T2'!E11/'T1'!$E10*100</f>
        <v>4.4787128421583826E-2</v>
      </c>
      <c r="F11" s="594">
        <f t="shared" si="5"/>
        <v>5.1007477382778017</v>
      </c>
      <c r="G11" s="593">
        <f>'T2'!G11/'T1'!$E10*100</f>
        <v>4.2349883648333915</v>
      </c>
      <c r="H11" s="595">
        <f t="shared" si="0"/>
        <v>9.3357361031111932</v>
      </c>
      <c r="I11" s="576">
        <f>'T2'!I11/'T1'!$E10*100</f>
        <v>-0.33085132884480178</v>
      </c>
      <c r="J11" s="577">
        <f>'T2'!J11/'T1'!$E10*100</f>
        <v>-0.2443967181704029</v>
      </c>
      <c r="K11" s="577">
        <f t="shared" si="1"/>
        <v>-0.57524804701520471</v>
      </c>
      <c r="L11" s="593">
        <f t="shared" si="2"/>
        <v>4.7698964094329996</v>
      </c>
      <c r="M11" s="594">
        <f t="shared" si="3"/>
        <v>3.9905916466629887</v>
      </c>
      <c r="N11" s="594">
        <f t="shared" si="4"/>
        <v>8.7604880560959888</v>
      </c>
      <c r="Q11" s="394">
        <f t="shared" si="6"/>
        <v>0.87194447524382934</v>
      </c>
    </row>
    <row r="12" spans="1:17" s="12" customFormat="1" ht="13.35" customHeight="1">
      <c r="A12" s="529" t="s">
        <v>19</v>
      </c>
      <c r="B12" s="611">
        <f>'T2'!B12/'T1'!$E11*100</f>
        <v>0.94691825853654732</v>
      </c>
      <c r="C12" s="612">
        <f>'T2'!C12/'T1'!$E11*100</f>
        <v>2.1189039631529081</v>
      </c>
      <c r="D12" s="612">
        <f>'T2'!D12/'T1'!$E11*100</f>
        <v>1.8207441534603939</v>
      </c>
      <c r="E12" s="612">
        <f>'T2'!E12/'T1'!$E11*100</f>
        <v>4.0886004942941999E-2</v>
      </c>
      <c r="F12" s="612">
        <f t="shared" si="5"/>
        <v>4.9274523800927907</v>
      </c>
      <c r="G12" s="611">
        <f>'T2'!G12/'T1'!$E11*100</f>
        <v>4.1528457584182279</v>
      </c>
      <c r="H12" s="613">
        <f t="shared" si="0"/>
        <v>9.0802981385110186</v>
      </c>
      <c r="I12" s="614">
        <f>'T2'!I12/'T1'!$E11*100</f>
        <v>-0.63370772872177517</v>
      </c>
      <c r="J12" s="615">
        <f>'T2'!J12/'T1'!$E11*100</f>
        <v>-0.35113587043703109</v>
      </c>
      <c r="K12" s="615">
        <f t="shared" si="1"/>
        <v>-0.98484359915880626</v>
      </c>
      <c r="L12" s="611">
        <f t="shared" si="2"/>
        <v>4.293744651371016</v>
      </c>
      <c r="M12" s="612">
        <f t="shared" si="3"/>
        <v>3.8017098879811968</v>
      </c>
      <c r="N12" s="612">
        <f t="shared" si="4"/>
        <v>8.0954545393522128</v>
      </c>
      <c r="Q12" s="394">
        <f t="shared" si="6"/>
        <v>0.80575269493848378</v>
      </c>
    </row>
    <row r="13" spans="1:17" ht="13.35" customHeight="1">
      <c r="A13" s="516" t="s">
        <v>20</v>
      </c>
      <c r="B13" s="596">
        <f>'T2'!B13/'T1'!$E12*100</f>
        <v>0.85545374861755352</v>
      </c>
      <c r="C13" s="597">
        <f>'T2'!C13/'T1'!$E12*100</f>
        <v>1.8466365695251741</v>
      </c>
      <c r="D13" s="597">
        <f>'T2'!D13/'T1'!$E12*100</f>
        <v>2.2432570372358227</v>
      </c>
      <c r="E13" s="597">
        <f>'T2'!E13/'T1'!$E12*100</f>
        <v>0.22000955997148272</v>
      </c>
      <c r="F13" s="597">
        <f>SUM(B13:E13)</f>
        <v>5.1653569153500323</v>
      </c>
      <c r="G13" s="596">
        <f>'T2'!G13/'T1'!$E12*100</f>
        <v>4.5944840111677214</v>
      </c>
      <c r="H13" s="598">
        <f>F13+G13</f>
        <v>9.7598409265177537</v>
      </c>
      <c r="I13" s="578">
        <f>'T2'!I13/'T1'!$E12*100</f>
        <v>-0.17314212734137116</v>
      </c>
      <c r="J13" s="579">
        <f>'T2'!J13/'T1'!$E12*100</f>
        <v>-0.13807013688034486</v>
      </c>
      <c r="K13" s="579">
        <f>I13+J13</f>
        <v>-0.311212264221716</v>
      </c>
      <c r="L13" s="596">
        <f t="shared" si="2"/>
        <v>4.9922147880086607</v>
      </c>
      <c r="M13" s="597">
        <f t="shared" si="3"/>
        <v>4.4564138742873762</v>
      </c>
      <c r="N13" s="597">
        <f>L13+M13</f>
        <v>9.4486286622960378</v>
      </c>
      <c r="Q13" s="394">
        <f>N13/N$5*1</f>
        <v>0.94043613871337184</v>
      </c>
    </row>
    <row r="14" spans="1:17" ht="13.35" customHeight="1">
      <c r="A14" s="488" t="s">
        <v>21</v>
      </c>
      <c r="B14" s="596">
        <f>'T2'!B14/'T1'!$E13*100</f>
        <v>3.1701080947950953</v>
      </c>
      <c r="C14" s="597">
        <f>'T2'!C14/'T1'!$E13*100</f>
        <v>0.97909710587486387</v>
      </c>
      <c r="D14" s="597">
        <f>'T2'!D14/'T1'!$E13*100</f>
        <v>1.1893875108602272</v>
      </c>
      <c r="E14" s="597">
        <f>'T2'!E14/'T1'!$E13*100</f>
        <v>0.25452978023723399</v>
      </c>
      <c r="F14" s="597">
        <f>SUM(B14:E14)</f>
        <v>5.5931224917674198</v>
      </c>
      <c r="G14" s="596">
        <f>'T2'!G14/'T1'!$E13*100</f>
        <v>4.1305135243426196</v>
      </c>
      <c r="H14" s="598">
        <f>F14+G14</f>
        <v>9.7236360161100386</v>
      </c>
      <c r="I14" s="596">
        <f>'T2'!I14/'T1'!$E13*100</f>
        <v>6.1374899966720499E-3</v>
      </c>
      <c r="J14" s="579">
        <f>'T2'!J14/'T1'!$E13*100</f>
        <v>0</v>
      </c>
      <c r="K14" s="579">
        <f>I14+J14</f>
        <v>6.1374899966720499E-3</v>
      </c>
      <c r="L14" s="596">
        <f t="shared" si="2"/>
        <v>5.5992599817640922</v>
      </c>
      <c r="M14" s="597">
        <f t="shared" si="3"/>
        <v>4.1305135243426196</v>
      </c>
      <c r="N14" s="597">
        <f>L14+M14</f>
        <v>9.7297735061067119</v>
      </c>
      <c r="Q14" s="394">
        <f>N14/N$5*1</f>
        <v>0.96841890539649322</v>
      </c>
    </row>
    <row r="15" spans="1:17" ht="13.35" customHeight="1">
      <c r="A15" s="580" t="s">
        <v>60</v>
      </c>
      <c r="B15" s="581">
        <f t="shared" ref="B15:H15" si="7">B5-B13</f>
        <v>4.9269520760207595</v>
      </c>
      <c r="C15" s="601">
        <f t="shared" si="7"/>
        <v>-1.8466365695251741</v>
      </c>
      <c r="D15" s="601">
        <f t="shared" si="7"/>
        <v>-2.2432570372358227</v>
      </c>
      <c r="E15" s="582">
        <f t="shared" si="7"/>
        <v>7.3479425203987453E-2</v>
      </c>
      <c r="F15" s="582">
        <f t="shared" si="7"/>
        <v>0.91053789446375077</v>
      </c>
      <c r="G15" s="602">
        <f t="shared" si="7"/>
        <v>-0.98760333569907344</v>
      </c>
      <c r="H15" s="603">
        <f t="shared" si="7"/>
        <v>-7.7065441235323107E-2</v>
      </c>
      <c r="I15" s="583" t="s">
        <v>61</v>
      </c>
      <c r="J15" s="584" t="s">
        <v>61</v>
      </c>
      <c r="K15" s="584" t="s">
        <v>61</v>
      </c>
      <c r="L15" s="599">
        <f>L5-L13</f>
        <v>1.2921508485925521</v>
      </c>
      <c r="M15" s="601">
        <f>M5-M13</f>
        <v>-0.69370850485208901</v>
      </c>
      <c r="N15" s="600">
        <f>N5-N13</f>
        <v>0.59844234374046223</v>
      </c>
    </row>
    <row r="16" spans="1:17" ht="13.35" customHeight="1">
      <c r="A16" s="585" t="s">
        <v>62</v>
      </c>
      <c r="B16" s="586">
        <f t="shared" ref="B16:H16" si="8">B5/B13-1</f>
        <v>5.759460501497486</v>
      </c>
      <c r="C16" s="587">
        <f t="shared" si="8"/>
        <v>-1</v>
      </c>
      <c r="D16" s="587">
        <f t="shared" si="8"/>
        <v>-1</v>
      </c>
      <c r="E16" s="587">
        <f t="shared" si="8"/>
        <v>0.33398287426015361</v>
      </c>
      <c r="F16" s="587">
        <f t="shared" si="8"/>
        <v>0.17627782733810338</v>
      </c>
      <c r="G16" s="586">
        <f t="shared" si="8"/>
        <v>-0.21495413484920733</v>
      </c>
      <c r="H16" s="588">
        <f t="shared" si="8"/>
        <v>-7.8961780028539152E-3</v>
      </c>
      <c r="I16" s="586"/>
      <c r="J16" s="587"/>
      <c r="K16" s="587"/>
      <c r="L16" s="586">
        <f>L5/L13-1</f>
        <v>0.25883318396001487</v>
      </c>
      <c r="M16" s="587">
        <f>M5/M13-1</f>
        <v>-0.15566518829291176</v>
      </c>
      <c r="N16" s="587">
        <f>N5/N13-1</f>
        <v>6.3336423213296245E-2</v>
      </c>
    </row>
    <row r="17" spans="1:17" ht="13.35" customHeight="1">
      <c r="A17" s="490" t="s">
        <v>22</v>
      </c>
      <c r="B17" s="432"/>
      <c r="C17" s="424"/>
      <c r="D17" s="424"/>
      <c r="E17" s="424"/>
      <c r="F17" s="424"/>
      <c r="G17" s="432"/>
      <c r="H17" s="574"/>
      <c r="I17" s="432"/>
      <c r="J17" s="424"/>
      <c r="K17" s="424"/>
      <c r="L17" s="432"/>
      <c r="M17" s="424"/>
      <c r="N17" s="424"/>
    </row>
    <row r="18" spans="1:17" s="19" customFormat="1" ht="13.35" customHeight="1">
      <c r="A18" s="541" t="s">
        <v>200</v>
      </c>
      <c r="B18" s="616">
        <f>'T2'!B16/'T1'!$E15*100</f>
        <v>4.4500951021676833</v>
      </c>
      <c r="C18" s="610">
        <f>'T2'!C16/'T1'!$E15*100</f>
        <v>0</v>
      </c>
      <c r="D18" s="610">
        <f>'T2'!D16/'T1'!$E15*100</f>
        <v>0</v>
      </c>
      <c r="E18" s="617">
        <f>'T2'!E16/'T1'!$E15*100</f>
        <v>0.29755709434635952</v>
      </c>
      <c r="F18" s="617">
        <f t="shared" ref="F18:F32" si="9">SUM(B18:E18)</f>
        <v>4.7476521965140428</v>
      </c>
      <c r="G18" s="616">
        <f>'T2'!G16/'T1'!$E15*100</f>
        <v>2.7745262418343231</v>
      </c>
      <c r="H18" s="618">
        <f t="shared" ref="H18:H32" si="10">F18+G18</f>
        <v>7.5221784383483659</v>
      </c>
      <c r="I18" s="616">
        <f>'T2'!I16/'T1'!$E15*100</f>
        <v>0.38860248125042535</v>
      </c>
      <c r="J18" s="617">
        <f>'T2'!J16/'T1'!$E15*100</f>
        <v>0.32278085561028774</v>
      </c>
      <c r="K18" s="617">
        <f t="shared" ref="K18:K32" si="11">I18+J18</f>
        <v>0.71138333686071309</v>
      </c>
      <c r="L18" s="616">
        <f t="shared" ref="L18:L32" si="12">F18+I18</f>
        <v>5.1362546777644678</v>
      </c>
      <c r="M18" s="617">
        <f t="shared" ref="M18:M32" si="13">G18+J18</f>
        <v>3.0973070974446109</v>
      </c>
      <c r="N18" s="617">
        <f t="shared" ref="N18:N32" si="14">L18+M18</f>
        <v>8.2335617752090791</v>
      </c>
      <c r="Q18" s="394">
        <f>N18/N$20*1</f>
        <v>0.70911772965639286</v>
      </c>
    </row>
    <row r="19" spans="1:17" s="19" customFormat="1" ht="13.35" customHeight="1">
      <c r="A19" s="491" t="s">
        <v>201</v>
      </c>
      <c r="B19" s="593">
        <f>'T2'!B17/'T1'!$E16*100</f>
        <v>4.7238160995110405</v>
      </c>
      <c r="C19" s="577">
        <f>'T2'!C17/'T1'!$E16*100</f>
        <v>0</v>
      </c>
      <c r="D19" s="577">
        <f>'T2'!D17/'T1'!$E16*100</f>
        <v>0</v>
      </c>
      <c r="E19" s="594">
        <f>'T2'!E17/'T1'!$E16*100</f>
        <v>0.29545934778536342</v>
      </c>
      <c r="F19" s="594">
        <f t="shared" si="9"/>
        <v>5.0192754472964038</v>
      </c>
      <c r="G19" s="593">
        <f>'T2'!G17/'T1'!$E16*100</f>
        <v>2.7538905806140606</v>
      </c>
      <c r="H19" s="595">
        <f t="shared" si="10"/>
        <v>7.7731660279104648</v>
      </c>
      <c r="I19" s="593">
        <f>'T2'!I17/'T1'!$E16*100</f>
        <v>0.32681340677847653</v>
      </c>
      <c r="J19" s="594">
        <f>'T2'!J17/'T1'!$E16*100</f>
        <v>0.2829523155542612</v>
      </c>
      <c r="K19" s="594">
        <f t="shared" si="11"/>
        <v>0.60976572233273774</v>
      </c>
      <c r="L19" s="593">
        <f t="shared" si="12"/>
        <v>5.3460888540748801</v>
      </c>
      <c r="M19" s="594">
        <f t="shared" si="13"/>
        <v>3.0368428961683218</v>
      </c>
      <c r="N19" s="594">
        <f t="shared" si="14"/>
        <v>8.3829317502432019</v>
      </c>
      <c r="Q19" s="394">
        <f>N19/N$20*1</f>
        <v>0.7219822590626036</v>
      </c>
    </row>
    <row r="20" spans="1:17" s="19" customFormat="1" ht="13.35" customHeight="1">
      <c r="A20" s="541" t="s">
        <v>202</v>
      </c>
      <c r="B20" s="606">
        <f>'T2'!B18/'T1'!$E17*100</f>
        <v>6.8619992381717774</v>
      </c>
      <c r="C20" s="610">
        <f>'T2'!C18/'T1'!$E17*100</f>
        <v>0</v>
      </c>
      <c r="D20" s="610">
        <f>'T2'!D18/'T1'!$E17*100</f>
        <v>0</v>
      </c>
      <c r="E20" s="607">
        <f>'T2'!E18/'T1'!$E17*100</f>
        <v>0.29846308206252326</v>
      </c>
      <c r="F20" s="607">
        <f t="shared" si="9"/>
        <v>7.1604623202343003</v>
      </c>
      <c r="G20" s="606">
        <f>'T2'!G18/'T1'!$E17*100</f>
        <v>4.3635233251070309</v>
      </c>
      <c r="H20" s="608">
        <f t="shared" si="10"/>
        <v>11.52398564534133</v>
      </c>
      <c r="I20" s="606">
        <f>'T2'!I18/'T1'!$E17*100</f>
        <v>6.8902120618763024E-2</v>
      </c>
      <c r="J20" s="607">
        <f>'T2'!J18/'T1'!$E17*100</f>
        <v>1.8106333988160327E-2</v>
      </c>
      <c r="K20" s="607">
        <f t="shared" si="11"/>
        <v>8.7008454606923358E-2</v>
      </c>
      <c r="L20" s="606">
        <f t="shared" si="12"/>
        <v>7.2293644408530637</v>
      </c>
      <c r="M20" s="607">
        <f t="shared" si="13"/>
        <v>4.3816296590951911</v>
      </c>
      <c r="N20" s="607">
        <f t="shared" si="14"/>
        <v>11.610994099948254</v>
      </c>
      <c r="Q20" s="394">
        <f>N20/N$20*1</f>
        <v>1</v>
      </c>
    </row>
    <row r="21" spans="1:17" s="19" customFormat="1" ht="13.35" customHeight="1">
      <c r="A21" s="491" t="s">
        <v>203</v>
      </c>
      <c r="B21" s="593">
        <f>'T2'!B19/'T1'!$E18*100</f>
        <v>0.7462121743609772</v>
      </c>
      <c r="C21" s="594">
        <f>'T2'!C19/'T1'!$E18*100</f>
        <v>2.0143643261448836</v>
      </c>
      <c r="D21" s="594">
        <f>'T2'!D19/'T1'!$E18*100</f>
        <v>2.8502475735934523</v>
      </c>
      <c r="E21" s="594">
        <f>'T2'!E19/'T1'!$E18*100</f>
        <v>0.44517025781072905</v>
      </c>
      <c r="F21" s="594">
        <f t="shared" si="9"/>
        <v>6.0559943319100418</v>
      </c>
      <c r="G21" s="593">
        <f>'T2'!G19/'T1'!$E18*100</f>
        <v>4.7865981970595621</v>
      </c>
      <c r="H21" s="595">
        <f t="shared" si="10"/>
        <v>10.842592528969604</v>
      </c>
      <c r="I21" s="576">
        <f>'T2'!I19/'T1'!$E18*100</f>
        <v>-0.35566512956275387</v>
      </c>
      <c r="J21" s="577">
        <f>'T2'!J19/'T1'!$E18*100</f>
        <v>-0.1827780539818871</v>
      </c>
      <c r="K21" s="577">
        <f t="shared" si="11"/>
        <v>-0.53844318354464094</v>
      </c>
      <c r="L21" s="593">
        <f t="shared" si="12"/>
        <v>5.7003292023472882</v>
      </c>
      <c r="M21" s="594">
        <f t="shared" si="13"/>
        <v>4.6038201430776748</v>
      </c>
      <c r="N21" s="594">
        <f t="shared" si="14"/>
        <v>10.304149345424964</v>
      </c>
      <c r="Q21" s="394">
        <f t="shared" ref="Q21:Q32" si="15">N21/N$20*1</f>
        <v>0.88744764287416922</v>
      </c>
    </row>
    <row r="22" spans="1:17" s="19" customFormat="1" ht="13.35" customHeight="1">
      <c r="A22" s="541" t="s">
        <v>204</v>
      </c>
      <c r="B22" s="606">
        <f>'T2'!B20/'T1'!$E19*100</f>
        <v>3.9852613485525987</v>
      </c>
      <c r="C22" s="610">
        <f>'T2'!C20/'T1'!$E19*100</f>
        <v>0</v>
      </c>
      <c r="D22" s="610">
        <f>'T2'!D20/'T1'!$E19*100</f>
        <v>0</v>
      </c>
      <c r="E22" s="607">
        <f>'T2'!E20/'T1'!$E19*100</f>
        <v>0.22023954529546788</v>
      </c>
      <c r="F22" s="607">
        <f t="shared" si="9"/>
        <v>4.2055008938480665</v>
      </c>
      <c r="G22" s="606">
        <f>'T2'!G20/'T1'!$E19*100</f>
        <v>2.2883262926751762</v>
      </c>
      <c r="H22" s="608">
        <f t="shared" si="10"/>
        <v>6.4938271865232426</v>
      </c>
      <c r="I22" s="606">
        <f>'T2'!I20/'T1'!$E19*100</f>
        <v>0.40695975791803279</v>
      </c>
      <c r="J22" s="607">
        <f>'T2'!J20/'T1'!$E19*100</f>
        <v>0.35571143669190253</v>
      </c>
      <c r="K22" s="607">
        <f t="shared" si="11"/>
        <v>0.76267119460993538</v>
      </c>
      <c r="L22" s="606">
        <f t="shared" si="12"/>
        <v>4.6124606517660993</v>
      </c>
      <c r="M22" s="607">
        <f t="shared" si="13"/>
        <v>2.6440377293670787</v>
      </c>
      <c r="N22" s="607">
        <f t="shared" si="14"/>
        <v>7.256498381133178</v>
      </c>
      <c r="Q22" s="394">
        <f t="shared" si="15"/>
        <v>0.62496788118818503</v>
      </c>
    </row>
    <row r="23" spans="1:17" s="19" customFormat="1" ht="13.35" customHeight="1">
      <c r="A23" s="491" t="s">
        <v>205</v>
      </c>
      <c r="B23" s="593">
        <f>'T2'!B21/'T1'!$E20*100</f>
        <v>0.81381645964505867</v>
      </c>
      <c r="C23" s="594">
        <f>'T2'!C21/'T1'!$E20*100</f>
        <v>1.9269717126315404</v>
      </c>
      <c r="D23" s="594">
        <f>'T2'!D21/'T1'!$E20*100</f>
        <v>2.7484322216025419</v>
      </c>
      <c r="E23" s="594">
        <f>'T2'!E21/'T1'!$E20*100</f>
        <v>0.30226731729309347</v>
      </c>
      <c r="F23" s="594">
        <f t="shared" si="9"/>
        <v>5.791487711172234</v>
      </c>
      <c r="G23" s="593">
        <f>'T2'!G21/'T1'!$E20*100</f>
        <v>4.7428050074937289</v>
      </c>
      <c r="H23" s="595">
        <f t="shared" si="10"/>
        <v>10.534292718665963</v>
      </c>
      <c r="I23" s="593">
        <f>'T2'!I21/'T1'!$E20*100</f>
        <v>4.2789828076687866E-2</v>
      </c>
      <c r="J23" s="577">
        <f>'T2'!J21/'T1'!$E20*100</f>
        <v>-1.4265121220643651E-2</v>
      </c>
      <c r="K23" s="594">
        <f t="shared" si="11"/>
        <v>2.8524706856044215E-2</v>
      </c>
      <c r="L23" s="593">
        <f t="shared" si="12"/>
        <v>5.8342775392489221</v>
      </c>
      <c r="M23" s="594">
        <f t="shared" si="13"/>
        <v>4.7285398862730856</v>
      </c>
      <c r="N23" s="594">
        <f t="shared" si="14"/>
        <v>10.562817425522008</v>
      </c>
      <c r="Q23" s="394">
        <f t="shared" si="15"/>
        <v>0.90972550107221939</v>
      </c>
    </row>
    <row r="24" spans="1:17" s="19" customFormat="1" ht="13.35" customHeight="1">
      <c r="A24" s="541" t="s">
        <v>206</v>
      </c>
      <c r="B24" s="606">
        <f>'T2'!B22/'T1'!$E21*100</f>
        <v>1.0185698111113066</v>
      </c>
      <c r="C24" s="607">
        <f>'T2'!C22/'T1'!$E21*100</f>
        <v>1.3765558238233973</v>
      </c>
      <c r="D24" s="607">
        <f>'T2'!D22/'T1'!$E21*100</f>
        <v>2.0435958371621479</v>
      </c>
      <c r="E24" s="607">
        <f>'T2'!E22/'T1'!$E21*100</f>
        <v>0.26056925444049889</v>
      </c>
      <c r="F24" s="607">
        <f t="shared" si="9"/>
        <v>4.6992907265373507</v>
      </c>
      <c r="G24" s="606">
        <f>'T2'!G22/'T1'!$E21*100</f>
        <v>5.2363881589877783</v>
      </c>
      <c r="H24" s="608">
        <f t="shared" si="10"/>
        <v>9.9356788855251281</v>
      </c>
      <c r="I24" s="606">
        <f>'T2'!I22/'T1'!$E21*100</f>
        <v>0.18704864352767367</v>
      </c>
      <c r="J24" s="607">
        <f>'T2'!J22/'T1'!$E21*100</f>
        <v>9.8739258474208169E-2</v>
      </c>
      <c r="K24" s="607">
        <f t="shared" si="11"/>
        <v>0.28578790200188187</v>
      </c>
      <c r="L24" s="606">
        <f t="shared" si="12"/>
        <v>4.8863393700650244</v>
      </c>
      <c r="M24" s="607">
        <f t="shared" si="13"/>
        <v>5.3351274174619867</v>
      </c>
      <c r="N24" s="607">
        <f t="shared" si="14"/>
        <v>10.22146678752701</v>
      </c>
      <c r="Q24" s="394">
        <f t="shared" si="15"/>
        <v>0.8803265852639236</v>
      </c>
    </row>
    <row r="25" spans="1:17" s="19" customFormat="1" ht="13.35" customHeight="1">
      <c r="A25" s="491" t="s">
        <v>207</v>
      </c>
      <c r="B25" s="593">
        <f>'T2'!B23/'T1'!$E22*100</f>
        <v>1.0211176534002175</v>
      </c>
      <c r="C25" s="594">
        <f>'T2'!C23/'T1'!$E22*100</f>
        <v>1.6339040466260051</v>
      </c>
      <c r="D25" s="594">
        <f>'T2'!D23/'T1'!$E22*100</f>
        <v>1.2830583834765068</v>
      </c>
      <c r="E25" s="594">
        <f>'T2'!E23/'T1'!$E22*100</f>
        <v>7.4657228628866923E-2</v>
      </c>
      <c r="F25" s="594">
        <f t="shared" si="9"/>
        <v>4.0127373121315966</v>
      </c>
      <c r="G25" s="593">
        <f>'T2'!G23/'T1'!$E22*100</f>
        <v>4.2426110242809871</v>
      </c>
      <c r="H25" s="595">
        <f t="shared" si="10"/>
        <v>8.2553483364125846</v>
      </c>
      <c r="I25" s="576">
        <f>'T2'!I23/'T1'!$E22*100</f>
        <v>-0.21312357244090982</v>
      </c>
      <c r="J25" s="577">
        <f>'T2'!J23/'T1'!$E22*100</f>
        <v>-0.22385117962082424</v>
      </c>
      <c r="K25" s="577">
        <f t="shared" si="11"/>
        <v>-0.43697475206173408</v>
      </c>
      <c r="L25" s="593">
        <f t="shared" si="12"/>
        <v>3.7996137396906868</v>
      </c>
      <c r="M25" s="594">
        <f t="shared" si="13"/>
        <v>4.0187598446601633</v>
      </c>
      <c r="N25" s="594">
        <f t="shared" si="14"/>
        <v>7.8183735843508497</v>
      </c>
      <c r="Q25" s="394">
        <f t="shared" si="15"/>
        <v>0.67335953468322696</v>
      </c>
    </row>
    <row r="26" spans="1:17" s="19" customFormat="1" ht="13.35" customHeight="1">
      <c r="A26" s="541" t="s">
        <v>208</v>
      </c>
      <c r="B26" s="606">
        <f>'T2'!B24/'T1'!$E23*100</f>
        <v>0.55051958268459178</v>
      </c>
      <c r="C26" s="607">
        <f>'T2'!C24/'T1'!$E23*100</f>
        <v>1.8049714402849755</v>
      </c>
      <c r="D26" s="607">
        <f>'T2'!D24/'T1'!$E23*100</f>
        <v>1.6329830779215835</v>
      </c>
      <c r="E26" s="607">
        <f>'T2'!E24/'T1'!$E23*100</f>
        <v>0.11317055808225274</v>
      </c>
      <c r="F26" s="607">
        <f t="shared" si="9"/>
        <v>4.1016446589734032</v>
      </c>
      <c r="G26" s="606">
        <f>'T2'!G24/'T1'!$E23*100</f>
        <v>4.0007725582762941</v>
      </c>
      <c r="H26" s="608">
        <f t="shared" si="10"/>
        <v>8.1024172172496982</v>
      </c>
      <c r="I26" s="609">
        <f>'T2'!I24/'T1'!$E23*100</f>
        <v>-0.10646168657684871</v>
      </c>
      <c r="J26" s="610">
        <f>'T2'!J24/'T1'!$E23*100</f>
        <v>-0.12526008549962747</v>
      </c>
      <c r="K26" s="610">
        <f t="shared" si="11"/>
        <v>-0.23172177207647618</v>
      </c>
      <c r="L26" s="606">
        <f t="shared" si="12"/>
        <v>3.9951829723965546</v>
      </c>
      <c r="M26" s="607">
        <f t="shared" si="13"/>
        <v>3.8755124727766668</v>
      </c>
      <c r="N26" s="607">
        <f t="shared" si="14"/>
        <v>7.8706954451732214</v>
      </c>
      <c r="Q26" s="394">
        <f t="shared" si="15"/>
        <v>0.67786576906522567</v>
      </c>
    </row>
    <row r="27" spans="1:17" s="19" customFormat="1" ht="13.35" customHeight="1">
      <c r="A27" s="491" t="s">
        <v>209</v>
      </c>
      <c r="B27" s="593">
        <f>'T2'!B25/'T1'!$E24*100</f>
        <v>5.1155514076932107</v>
      </c>
      <c r="C27" s="577">
        <f>'T2'!C25/'T1'!$E24*100</f>
        <v>0</v>
      </c>
      <c r="D27" s="577">
        <f>'T2'!D25/'T1'!$E24*100</f>
        <v>0</v>
      </c>
      <c r="E27" s="594">
        <f>'T2'!E25/'T1'!$E24*100</f>
        <v>0.33512147537748393</v>
      </c>
      <c r="F27" s="594">
        <f t="shared" si="9"/>
        <v>5.4506728830706948</v>
      </c>
      <c r="G27" s="593">
        <f>'T2'!G25/'T1'!$E24*100</f>
        <v>3.2994458986940827</v>
      </c>
      <c r="H27" s="595">
        <f t="shared" si="10"/>
        <v>8.7501187817647779</v>
      </c>
      <c r="I27" s="605">
        <f>'T2'!I25/'T1'!$E24*100</f>
        <v>0.39989199853461582</v>
      </c>
      <c r="J27" s="594">
        <f>'T2'!J25/'T1'!$E24*100</f>
        <v>0.33776128470460276</v>
      </c>
      <c r="K27" s="594">
        <f t="shared" si="11"/>
        <v>0.73765328323921864</v>
      </c>
      <c r="L27" s="593">
        <f t="shared" si="12"/>
        <v>5.8505648816053109</v>
      </c>
      <c r="M27" s="594">
        <f t="shared" si="13"/>
        <v>3.6372071833986857</v>
      </c>
      <c r="N27" s="594">
        <f t="shared" si="14"/>
        <v>9.4877720650039965</v>
      </c>
      <c r="Q27" s="394">
        <f t="shared" si="15"/>
        <v>0.81713692930446669</v>
      </c>
    </row>
    <row r="28" spans="1:17" ht="13.35" customHeight="1">
      <c r="A28" s="541" t="s">
        <v>210</v>
      </c>
      <c r="B28" s="606">
        <f>'T2'!B26/'T1'!$E25*100</f>
        <v>0.65302180259107168</v>
      </c>
      <c r="C28" s="607">
        <f>'T2'!C26/'T1'!$E25*100</f>
        <v>1.6999596318209771</v>
      </c>
      <c r="D28" s="607">
        <f>'T2'!D26/'T1'!$E25*100</f>
        <v>1.6020810350426351</v>
      </c>
      <c r="E28" s="607">
        <f>'T2'!E26/'T1'!$E25*100</f>
        <v>5.0967864120877102E-2</v>
      </c>
      <c r="F28" s="607">
        <f t="shared" si="9"/>
        <v>4.0060303335755609</v>
      </c>
      <c r="G28" s="606">
        <f>'T2'!G26/'T1'!$E25*100</f>
        <v>4.3855886455487836</v>
      </c>
      <c r="H28" s="608">
        <f t="shared" si="10"/>
        <v>8.3916189791243454</v>
      </c>
      <c r="I28" s="609">
        <f>'T2'!I26/'T1'!$E25*100</f>
        <v>-0.2538532912980706</v>
      </c>
      <c r="J28" s="610">
        <f>'T2'!J26/'T1'!$E25*100</f>
        <v>-0.31929814593956996</v>
      </c>
      <c r="K28" s="610">
        <f t="shared" si="11"/>
        <v>-0.5731514372376405</v>
      </c>
      <c r="L28" s="606">
        <f t="shared" si="12"/>
        <v>3.7521770422774905</v>
      </c>
      <c r="M28" s="607">
        <f t="shared" si="13"/>
        <v>4.066290499609214</v>
      </c>
      <c r="N28" s="607">
        <f t="shared" si="14"/>
        <v>7.8184675418867045</v>
      </c>
      <c r="Q28" s="394">
        <f t="shared" si="15"/>
        <v>0.6733676268013562</v>
      </c>
    </row>
    <row r="29" spans="1:17" ht="13.35" customHeight="1">
      <c r="A29" s="492" t="s">
        <v>211</v>
      </c>
      <c r="B29" s="593">
        <f>'T2'!B27/'T1'!$E26*100</f>
        <v>0.98805808535112871</v>
      </c>
      <c r="C29" s="594">
        <f>'T2'!C27/'T1'!$E26*100</f>
        <v>2.0233266292333991</v>
      </c>
      <c r="D29" s="594">
        <f>'T2'!D27/'T1'!$E26*100</f>
        <v>2.9548407615046339</v>
      </c>
      <c r="E29" s="594">
        <f>'T2'!E27/'T1'!$E26*100</f>
        <v>0.37124901537289301</v>
      </c>
      <c r="F29" s="594">
        <f t="shared" si="9"/>
        <v>6.3374744914620553</v>
      </c>
      <c r="G29" s="593">
        <f>'T2'!G27/'T1'!$E26*100</f>
        <v>4.7885659990620937</v>
      </c>
      <c r="H29" s="595">
        <f t="shared" si="10"/>
        <v>11.126040490524149</v>
      </c>
      <c r="I29" s="576">
        <f>'T2'!I27/'T1'!$E26*100</f>
        <v>-0.36085665843755688</v>
      </c>
      <c r="J29" s="577">
        <f>'T2'!J27/'T1'!$E26*100</f>
        <v>-0.44019276020671139</v>
      </c>
      <c r="K29" s="577">
        <f t="shared" si="11"/>
        <v>-0.80104941864426826</v>
      </c>
      <c r="L29" s="593">
        <f t="shared" si="12"/>
        <v>5.9766178330244983</v>
      </c>
      <c r="M29" s="594">
        <f t="shared" si="13"/>
        <v>4.3483732388553822</v>
      </c>
      <c r="N29" s="594">
        <f t="shared" si="14"/>
        <v>10.324991071879881</v>
      </c>
      <c r="Q29" s="394">
        <f t="shared" si="15"/>
        <v>0.88924264218908655</v>
      </c>
    </row>
    <row r="30" spans="1:17" ht="13.35" customHeight="1">
      <c r="A30" s="541" t="s">
        <v>212</v>
      </c>
      <c r="B30" s="606">
        <f>'T2'!B28/'T1'!$E27*100</f>
        <v>0.7560314317905279</v>
      </c>
      <c r="C30" s="607">
        <f>'T2'!C28/'T1'!$E27*100</f>
        <v>1.7658067187124298</v>
      </c>
      <c r="D30" s="607">
        <f>'T2'!D28/'T1'!$E27*100</f>
        <v>1.9207713784616898</v>
      </c>
      <c r="E30" s="607">
        <f>'T2'!E28/'T1'!$E27*100</f>
        <v>7.9334315971504699E-2</v>
      </c>
      <c r="F30" s="607">
        <f t="shared" si="9"/>
        <v>4.5219438449361515</v>
      </c>
      <c r="G30" s="606">
        <f>'T2'!G28/'T1'!$E27*100</f>
        <v>4.5875564378124292</v>
      </c>
      <c r="H30" s="608">
        <f t="shared" si="10"/>
        <v>9.1095002827485807</v>
      </c>
      <c r="I30" s="609">
        <f>'T2'!I28/'T1'!$E27*100</f>
        <v>-0.28290660503709053</v>
      </c>
      <c r="J30" s="610">
        <f>'T2'!J28/'T1'!$E27*100</f>
        <v>-0.29846420927111666</v>
      </c>
      <c r="K30" s="610">
        <f t="shared" si="11"/>
        <v>-0.58137081430820725</v>
      </c>
      <c r="L30" s="606">
        <f t="shared" si="12"/>
        <v>4.2390372398990612</v>
      </c>
      <c r="M30" s="607">
        <f t="shared" si="13"/>
        <v>4.2890922285413122</v>
      </c>
      <c r="N30" s="607">
        <f t="shared" si="14"/>
        <v>8.5281294684403726</v>
      </c>
      <c r="Q30" s="394">
        <f t="shared" si="15"/>
        <v>0.73448745172287866</v>
      </c>
    </row>
    <row r="31" spans="1:17" ht="13.35" customHeight="1">
      <c r="A31" s="492" t="s">
        <v>213</v>
      </c>
      <c r="B31" s="593">
        <f>'T2'!B29/'T1'!$E28*100</f>
        <v>1.2310070104239947</v>
      </c>
      <c r="C31" s="594">
        <f>'T2'!C29/'T1'!$E28*100</f>
        <v>1.4154750851585776</v>
      </c>
      <c r="D31" s="594">
        <f>'T2'!D29/'T1'!$E28*100</f>
        <v>2.6523989927646601</v>
      </c>
      <c r="E31" s="594">
        <f>'T2'!E29/'T1'!$E28*100</f>
        <v>0.27956914075238359</v>
      </c>
      <c r="F31" s="594">
        <f t="shared" si="9"/>
        <v>5.5784502290996159</v>
      </c>
      <c r="G31" s="593">
        <f>'T2'!G29/'T1'!$E28*100</f>
        <v>3.8637948169018741</v>
      </c>
      <c r="H31" s="595">
        <f t="shared" si="10"/>
        <v>9.4422450460014904</v>
      </c>
      <c r="I31" s="605">
        <f>'T2'!I29/'T1'!$E28*100</f>
        <v>5.5763112668709487E-2</v>
      </c>
      <c r="J31" s="577">
        <f>'T2'!J29/'T1'!$E28*100</f>
        <v>1.621270679835447E-2</v>
      </c>
      <c r="K31" s="594">
        <f t="shared" si="11"/>
        <v>7.1975819467063953E-2</v>
      </c>
      <c r="L31" s="593">
        <f t="shared" si="12"/>
        <v>5.6342133417683256</v>
      </c>
      <c r="M31" s="594">
        <f t="shared" si="13"/>
        <v>3.8800075237002285</v>
      </c>
      <c r="N31" s="594">
        <f t="shared" si="14"/>
        <v>9.5142208654685536</v>
      </c>
      <c r="Q31" s="394">
        <f t="shared" si="15"/>
        <v>0.81941483938149229</v>
      </c>
    </row>
    <row r="32" spans="1:17" ht="13.35" customHeight="1">
      <c r="A32" s="545" t="s">
        <v>214</v>
      </c>
      <c r="B32" s="611">
        <f>'T2'!B30/'T1'!$E29*100</f>
        <v>0.69893168665724592</v>
      </c>
      <c r="C32" s="612">
        <f>'T2'!C30/'T1'!$E29*100</f>
        <v>1.800773080045224</v>
      </c>
      <c r="D32" s="612">
        <f>'T2'!D30/'T1'!$E29*100</f>
        <v>2.4428260027709108</v>
      </c>
      <c r="E32" s="612">
        <f>'T2'!E30/'T1'!$E29*100</f>
        <v>0.43237576993083077</v>
      </c>
      <c r="F32" s="612">
        <f t="shared" si="9"/>
        <v>5.3749065394042113</v>
      </c>
      <c r="G32" s="611">
        <f>'T2'!G30/'T1'!$E29*100</f>
        <v>4.7269705637991706</v>
      </c>
      <c r="H32" s="613">
        <f t="shared" si="10"/>
        <v>10.101877103203382</v>
      </c>
      <c r="I32" s="614">
        <f>'T2'!I30/'T1'!$E29*100</f>
        <v>-0.24055399974516203</v>
      </c>
      <c r="J32" s="615">
        <f>'T2'!J30/'T1'!$E29*100</f>
        <v>-0.20234045365566086</v>
      </c>
      <c r="K32" s="615">
        <f t="shared" si="11"/>
        <v>-0.4428944534008229</v>
      </c>
      <c r="L32" s="611">
        <f t="shared" si="12"/>
        <v>5.1343525396590488</v>
      </c>
      <c r="M32" s="612">
        <f t="shared" si="13"/>
        <v>4.5246301101435096</v>
      </c>
      <c r="N32" s="612">
        <f t="shared" si="14"/>
        <v>9.6589826498025584</v>
      </c>
      <c r="Q32" s="394">
        <f t="shared" si="15"/>
        <v>0.83188248712016877</v>
      </c>
    </row>
    <row r="33" spans="1:14" ht="13.35" customHeight="1">
      <c r="A33" s="1706" t="s">
        <v>215</v>
      </c>
      <c r="B33" s="1706"/>
      <c r="C33" s="1706"/>
      <c r="D33" s="1706"/>
      <c r="E33" s="1706"/>
      <c r="F33" s="1706"/>
      <c r="G33" s="1706"/>
      <c r="H33" s="1706"/>
      <c r="I33" s="1706"/>
      <c r="J33" s="1706"/>
      <c r="K33" s="1706"/>
      <c r="L33" s="1706"/>
      <c r="M33" s="1706"/>
      <c r="N33" s="1706"/>
    </row>
  </sheetData>
  <mergeCells count="2">
    <mergeCell ref="A1:N1"/>
    <mergeCell ref="A33:N33"/>
  </mergeCells>
  <printOptions horizontalCentered="1"/>
  <pageMargins left="0.7" right="0.7" top="0.75" bottom="0.75" header="0.3" footer="0.3"/>
  <pageSetup paperSize="5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C4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8.5703125" style="1" customWidth="1"/>
    <col min="2" max="2" width="9.140625" customWidth="1"/>
    <col min="4" max="11" width="9.140625" customWidth="1"/>
    <col min="12" max="12" width="9.5703125" bestFit="1" customWidth="1"/>
    <col min="13" max="29" width="9.140625" customWidth="1"/>
    <col min="32" max="32" width="9.140625" customWidth="1"/>
    <col min="33" max="33" width="9.5703125" bestFit="1" customWidth="1"/>
    <col min="34" max="37" width="9.140625" customWidth="1"/>
    <col min="38" max="38" width="10" bestFit="1" customWidth="1"/>
    <col min="39" max="39" width="9.5703125" bestFit="1" customWidth="1"/>
    <col min="40" max="40" width="9.85546875" bestFit="1" customWidth="1"/>
    <col min="41" max="64" width="9.140625" style="385" customWidth="1"/>
    <col min="65" max="65" width="10" style="388" bestFit="1" customWidth="1"/>
    <col min="66" max="66" width="9.140625" style="388"/>
    <col min="67" max="74" width="9.140625" style="388" customWidth="1"/>
    <col min="75" max="75" width="10.5703125" style="388" bestFit="1" customWidth="1"/>
    <col min="76" max="92" width="9.140625" style="388" customWidth="1"/>
    <col min="93" max="94" width="9.140625" style="388"/>
    <col min="95" max="95" width="9.140625" style="388" customWidth="1"/>
    <col min="96" max="96" width="10.5703125" style="388" bestFit="1" customWidth="1"/>
    <col min="97" max="100" width="9.140625" style="388" customWidth="1"/>
    <col min="101" max="101" width="10" style="388" bestFit="1" customWidth="1"/>
    <col min="102" max="102" width="9.5703125" style="388" bestFit="1" customWidth="1"/>
    <col min="103" max="103" width="9.85546875" style="388" bestFit="1" customWidth="1"/>
    <col min="106" max="107" width="0" hidden="1" customWidth="1"/>
  </cols>
  <sheetData>
    <row r="1" spans="1:107">
      <c r="A1" s="626" t="s">
        <v>223</v>
      </c>
    </row>
    <row r="2" spans="1:107" ht="15.75" thickBot="1">
      <c r="A2" s="627" t="s">
        <v>224</v>
      </c>
      <c r="B2" s="622"/>
      <c r="C2" s="628"/>
      <c r="D2" s="622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9"/>
      <c r="AP2" s="629"/>
      <c r="AQ2" s="629"/>
      <c r="AR2" s="629"/>
      <c r="AS2" s="629"/>
      <c r="AT2" s="629"/>
      <c r="AU2" s="629"/>
      <c r="AV2" s="629"/>
      <c r="AW2" s="629"/>
      <c r="AX2" s="629"/>
      <c r="AY2" s="629"/>
      <c r="AZ2" s="629"/>
      <c r="BA2" s="629"/>
      <c r="BB2" s="629"/>
      <c r="BC2" s="629"/>
      <c r="BD2" s="629"/>
      <c r="BE2" s="629"/>
      <c r="BF2" s="629"/>
      <c r="BG2" s="629"/>
      <c r="BH2" s="629"/>
      <c r="BI2" s="629"/>
      <c r="BJ2" s="629"/>
      <c r="BK2" s="629"/>
      <c r="BL2" s="629"/>
      <c r="BM2" s="623"/>
      <c r="BN2" s="630"/>
      <c r="BO2" s="623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630"/>
      <c r="CQ2" s="630"/>
      <c r="CR2" s="630"/>
      <c r="CS2" s="630"/>
      <c r="CT2" s="630"/>
      <c r="CU2" s="630"/>
      <c r="CV2" s="630"/>
      <c r="CW2" s="630"/>
      <c r="CX2" s="630"/>
      <c r="CY2" s="630"/>
    </row>
    <row r="3" spans="1:107" s="620" customFormat="1" ht="13.5" customHeight="1">
      <c r="A3" s="664"/>
      <c r="B3" s="652" t="s">
        <v>64</v>
      </c>
      <c r="C3" s="653"/>
      <c r="D3" s="653"/>
      <c r="E3" s="671" t="s">
        <v>65</v>
      </c>
      <c r="F3" s="656"/>
      <c r="G3" s="656"/>
      <c r="H3" s="653"/>
      <c r="I3" s="653"/>
      <c r="J3" s="653"/>
      <c r="K3" s="653"/>
      <c r="L3" s="653"/>
      <c r="M3" s="653"/>
      <c r="N3" s="671" t="s">
        <v>66</v>
      </c>
      <c r="O3" s="656"/>
      <c r="P3" s="656"/>
      <c r="Q3" s="653"/>
      <c r="R3" s="653"/>
      <c r="S3" s="653"/>
      <c r="T3" s="653"/>
      <c r="U3" s="653"/>
      <c r="V3" s="653"/>
      <c r="W3" s="671" t="s">
        <v>71</v>
      </c>
      <c r="X3" s="653"/>
      <c r="Y3" s="653"/>
      <c r="Z3" s="671" t="s">
        <v>72</v>
      </c>
      <c r="AA3" s="653"/>
      <c r="AB3" s="653"/>
      <c r="AC3" s="671" t="s">
        <v>67</v>
      </c>
      <c r="AD3" s="653"/>
      <c r="AE3" s="653"/>
      <c r="AF3" s="671" t="s">
        <v>59</v>
      </c>
      <c r="AG3" s="656"/>
      <c r="AH3" s="656"/>
      <c r="AI3" s="653"/>
      <c r="AJ3" s="653"/>
      <c r="AK3" s="653"/>
      <c r="AL3" s="653"/>
      <c r="AM3" s="653"/>
      <c r="AN3" s="653"/>
      <c r="AO3" s="671" t="s">
        <v>65</v>
      </c>
      <c r="AP3" s="653"/>
      <c r="AQ3" s="653"/>
      <c r="AR3" s="671" t="s">
        <v>66</v>
      </c>
      <c r="AS3" s="656"/>
      <c r="AT3" s="656"/>
      <c r="AU3" s="653"/>
      <c r="AV3" s="653"/>
      <c r="AW3" s="653"/>
      <c r="AX3" s="653"/>
      <c r="AY3" s="653"/>
      <c r="AZ3" s="653"/>
      <c r="BA3" s="671" t="s">
        <v>67</v>
      </c>
      <c r="BB3" s="653"/>
      <c r="BC3" s="653"/>
      <c r="BD3" s="671" t="s">
        <v>59</v>
      </c>
      <c r="BE3" s="656"/>
      <c r="BF3" s="656"/>
      <c r="BG3" s="653"/>
      <c r="BH3" s="653"/>
      <c r="BI3" s="653"/>
      <c r="BJ3" s="653"/>
      <c r="BK3" s="653"/>
      <c r="BL3" s="653"/>
      <c r="BM3" s="701" t="s">
        <v>64</v>
      </c>
      <c r="BN3" s="653"/>
      <c r="BO3" s="653"/>
      <c r="BP3" s="671" t="s">
        <v>65</v>
      </c>
      <c r="BQ3" s="656"/>
      <c r="BR3" s="656"/>
      <c r="BS3" s="653"/>
      <c r="BT3" s="653"/>
      <c r="BU3" s="653"/>
      <c r="BV3" s="653"/>
      <c r="BW3" s="653"/>
      <c r="BX3" s="653"/>
      <c r="BY3" s="655" t="s">
        <v>66</v>
      </c>
      <c r="BZ3" s="656"/>
      <c r="CA3" s="656"/>
      <c r="CB3" s="653"/>
      <c r="CC3" s="653"/>
      <c r="CD3" s="653"/>
      <c r="CE3" s="653"/>
      <c r="CF3" s="653"/>
      <c r="CG3" s="653"/>
      <c r="CH3" s="655" t="s">
        <v>71</v>
      </c>
      <c r="CI3" s="653"/>
      <c r="CJ3" s="653"/>
      <c r="CK3" s="671" t="s">
        <v>72</v>
      </c>
      <c r="CL3" s="653"/>
      <c r="CM3" s="653"/>
      <c r="CN3" s="671" t="s">
        <v>67</v>
      </c>
      <c r="CO3" s="653"/>
      <c r="CP3" s="653"/>
      <c r="CQ3" s="671" t="s">
        <v>59</v>
      </c>
      <c r="CR3" s="656"/>
      <c r="CS3" s="656"/>
      <c r="CT3" s="653"/>
      <c r="CU3" s="653"/>
      <c r="CV3" s="653"/>
      <c r="CW3" s="653"/>
      <c r="CX3" s="653"/>
      <c r="CY3" s="654"/>
    </row>
    <row r="4" spans="1:107" s="620" customFormat="1" ht="13.5" customHeight="1">
      <c r="A4" s="645"/>
      <c r="B4" s="1715" t="s">
        <v>68</v>
      </c>
      <c r="C4" s="1710"/>
      <c r="D4" s="1710"/>
      <c r="E4" s="1709" t="s">
        <v>58</v>
      </c>
      <c r="F4" s="1710"/>
      <c r="G4" s="1710"/>
      <c r="H4" s="1709" t="s">
        <v>57</v>
      </c>
      <c r="I4" s="1710"/>
      <c r="J4" s="1710"/>
      <c r="K4" s="1709" t="s">
        <v>59</v>
      </c>
      <c r="L4" s="1710"/>
      <c r="M4" s="1710"/>
      <c r="N4" s="1709" t="s">
        <v>58</v>
      </c>
      <c r="O4" s="1710"/>
      <c r="P4" s="1710"/>
      <c r="Q4" s="1709" t="s">
        <v>57</v>
      </c>
      <c r="R4" s="1710"/>
      <c r="S4" s="1710"/>
      <c r="T4" s="1709" t="s">
        <v>59</v>
      </c>
      <c r="U4" s="1710"/>
      <c r="V4" s="1710"/>
      <c r="W4" s="680" t="s">
        <v>58</v>
      </c>
      <c r="X4" s="663" t="s">
        <v>57</v>
      </c>
      <c r="Y4" s="646" t="s">
        <v>59</v>
      </c>
      <c r="Z4" s="680" t="s">
        <v>58</v>
      </c>
      <c r="AA4" s="663" t="s">
        <v>57</v>
      </c>
      <c r="AB4" s="646" t="s">
        <v>59</v>
      </c>
      <c r="AC4" s="680" t="s">
        <v>58</v>
      </c>
      <c r="AD4" s="663" t="s">
        <v>57</v>
      </c>
      <c r="AE4" s="646" t="s">
        <v>59</v>
      </c>
      <c r="AF4" s="1711" t="s">
        <v>58</v>
      </c>
      <c r="AG4" s="1712"/>
      <c r="AH4" s="1712"/>
      <c r="AI4" s="1711" t="s">
        <v>57</v>
      </c>
      <c r="AJ4" s="1712"/>
      <c r="AK4" s="1712"/>
      <c r="AL4" s="1711" t="s">
        <v>59</v>
      </c>
      <c r="AM4" s="1712"/>
      <c r="AN4" s="1712"/>
      <c r="AO4" s="680" t="s">
        <v>58</v>
      </c>
      <c r="AP4" s="663" t="s">
        <v>57</v>
      </c>
      <c r="AQ4" s="647" t="s">
        <v>59</v>
      </c>
      <c r="AR4" s="1709" t="s">
        <v>58</v>
      </c>
      <c r="AS4" s="1710"/>
      <c r="AT4" s="1710"/>
      <c r="AU4" s="1709" t="s">
        <v>57</v>
      </c>
      <c r="AV4" s="1710"/>
      <c r="AW4" s="1710"/>
      <c r="AX4" s="1709" t="s">
        <v>59</v>
      </c>
      <c r="AY4" s="1710"/>
      <c r="AZ4" s="1710"/>
      <c r="BA4" s="680" t="s">
        <v>58</v>
      </c>
      <c r="BB4" s="663" t="s">
        <v>57</v>
      </c>
      <c r="BC4" s="647" t="s">
        <v>59</v>
      </c>
      <c r="BD4" s="1709" t="s">
        <v>58</v>
      </c>
      <c r="BE4" s="1710"/>
      <c r="BF4" s="1710"/>
      <c r="BG4" s="1709" t="s">
        <v>57</v>
      </c>
      <c r="BH4" s="1710"/>
      <c r="BI4" s="1710"/>
      <c r="BJ4" s="1711" t="s">
        <v>59</v>
      </c>
      <c r="BK4" s="1712"/>
      <c r="BL4" s="1712"/>
      <c r="BM4" s="1709" t="s">
        <v>68</v>
      </c>
      <c r="BN4" s="1710"/>
      <c r="BO4" s="1714"/>
      <c r="BP4" s="1709" t="s">
        <v>58</v>
      </c>
      <c r="BQ4" s="1710"/>
      <c r="BR4" s="1710"/>
      <c r="BS4" s="1709" t="s">
        <v>57</v>
      </c>
      <c r="BT4" s="1710"/>
      <c r="BU4" s="1714"/>
      <c r="BV4" s="1709" t="s">
        <v>59</v>
      </c>
      <c r="BW4" s="1710"/>
      <c r="BX4" s="1713"/>
      <c r="BY4" s="1715" t="s">
        <v>58</v>
      </c>
      <c r="BZ4" s="1710"/>
      <c r="CA4" s="1710"/>
      <c r="CB4" s="1709" t="s">
        <v>57</v>
      </c>
      <c r="CC4" s="1710"/>
      <c r="CD4" s="1710"/>
      <c r="CE4" s="1709" t="s">
        <v>59</v>
      </c>
      <c r="CF4" s="1710"/>
      <c r="CG4" s="1710"/>
      <c r="CH4" s="704" t="s">
        <v>58</v>
      </c>
      <c r="CI4" s="663" t="s">
        <v>57</v>
      </c>
      <c r="CJ4" s="646" t="s">
        <v>59</v>
      </c>
      <c r="CK4" s="680" t="s">
        <v>58</v>
      </c>
      <c r="CL4" s="663" t="s">
        <v>57</v>
      </c>
      <c r="CM4" s="646" t="s">
        <v>59</v>
      </c>
      <c r="CN4" s="680" t="s">
        <v>58</v>
      </c>
      <c r="CO4" s="648" t="s">
        <v>57</v>
      </c>
      <c r="CP4" s="646" t="s">
        <v>59</v>
      </c>
      <c r="CQ4" s="1709" t="s">
        <v>58</v>
      </c>
      <c r="CR4" s="1710"/>
      <c r="CS4" s="1710"/>
      <c r="CT4" s="1709" t="s">
        <v>57</v>
      </c>
      <c r="CU4" s="1710"/>
      <c r="CV4" s="1714"/>
      <c r="CW4" s="1709" t="s">
        <v>59</v>
      </c>
      <c r="CX4" s="1710"/>
      <c r="CY4" s="1713"/>
    </row>
    <row r="5" spans="1:107" s="620" customFormat="1" ht="13.5" customHeight="1">
      <c r="A5" s="682" t="s">
        <v>3</v>
      </c>
      <c r="B5" s="666" t="s">
        <v>51</v>
      </c>
      <c r="C5" s="667" t="s">
        <v>69</v>
      </c>
      <c r="D5" s="670" t="s">
        <v>50</v>
      </c>
      <c r="E5" s="672" t="s">
        <v>51</v>
      </c>
      <c r="F5" s="669" t="s">
        <v>69</v>
      </c>
      <c r="G5" s="670" t="s">
        <v>50</v>
      </c>
      <c r="H5" s="672" t="s">
        <v>51</v>
      </c>
      <c r="I5" s="669" t="s">
        <v>69</v>
      </c>
      <c r="J5" s="670" t="s">
        <v>50</v>
      </c>
      <c r="K5" s="679" t="s">
        <v>51</v>
      </c>
      <c r="L5" s="667" t="s">
        <v>69</v>
      </c>
      <c r="M5" s="670" t="s">
        <v>50</v>
      </c>
      <c r="N5" s="672" t="s">
        <v>51</v>
      </c>
      <c r="O5" s="669" t="s">
        <v>69</v>
      </c>
      <c r="P5" s="670" t="s">
        <v>50</v>
      </c>
      <c r="Q5" s="672" t="s">
        <v>51</v>
      </c>
      <c r="R5" s="669" t="s">
        <v>69</v>
      </c>
      <c r="S5" s="670" t="s">
        <v>50</v>
      </c>
      <c r="T5" s="672" t="s">
        <v>51</v>
      </c>
      <c r="U5" s="669" t="s">
        <v>69</v>
      </c>
      <c r="V5" s="670" t="s">
        <v>50</v>
      </c>
      <c r="W5" s="686" t="s">
        <v>51</v>
      </c>
      <c r="X5" s="683" t="s">
        <v>51</v>
      </c>
      <c r="Y5" s="684" t="s">
        <v>51</v>
      </c>
      <c r="Z5" s="686" t="s">
        <v>51</v>
      </c>
      <c r="AA5" s="683" t="s">
        <v>51</v>
      </c>
      <c r="AB5" s="684" t="s">
        <v>51</v>
      </c>
      <c r="AC5" s="686" t="s">
        <v>51</v>
      </c>
      <c r="AD5" s="683" t="s">
        <v>51</v>
      </c>
      <c r="AE5" s="685" t="s">
        <v>51</v>
      </c>
      <c r="AF5" s="686" t="s">
        <v>51</v>
      </c>
      <c r="AG5" s="687" t="s">
        <v>69</v>
      </c>
      <c r="AH5" s="684" t="s">
        <v>50</v>
      </c>
      <c r="AI5" s="686" t="s">
        <v>51</v>
      </c>
      <c r="AJ5" s="687" t="s">
        <v>69</v>
      </c>
      <c r="AK5" s="684" t="s">
        <v>50</v>
      </c>
      <c r="AL5" s="686" t="s">
        <v>51</v>
      </c>
      <c r="AM5" s="687" t="s">
        <v>69</v>
      </c>
      <c r="AN5" s="684" t="s">
        <v>50</v>
      </c>
      <c r="AO5" s="686" t="s">
        <v>51</v>
      </c>
      <c r="AP5" s="683" t="s">
        <v>51</v>
      </c>
      <c r="AQ5" s="699" t="s">
        <v>51</v>
      </c>
      <c r="AR5" s="686" t="s">
        <v>51</v>
      </c>
      <c r="AS5" s="687" t="s">
        <v>69</v>
      </c>
      <c r="AT5" s="684" t="s">
        <v>50</v>
      </c>
      <c r="AU5" s="686" t="s">
        <v>51</v>
      </c>
      <c r="AV5" s="687" t="s">
        <v>69</v>
      </c>
      <c r="AW5" s="684" t="s">
        <v>50</v>
      </c>
      <c r="AX5" s="686" t="s">
        <v>51</v>
      </c>
      <c r="AY5" s="687" t="s">
        <v>69</v>
      </c>
      <c r="AZ5" s="684" t="s">
        <v>50</v>
      </c>
      <c r="BA5" s="686" t="s">
        <v>51</v>
      </c>
      <c r="BB5" s="683" t="s">
        <v>51</v>
      </c>
      <c r="BC5" s="699" t="s">
        <v>51</v>
      </c>
      <c r="BD5" s="686" t="s">
        <v>51</v>
      </c>
      <c r="BE5" s="687" t="s">
        <v>69</v>
      </c>
      <c r="BF5" s="684" t="s">
        <v>50</v>
      </c>
      <c r="BG5" s="686" t="s">
        <v>51</v>
      </c>
      <c r="BH5" s="687" t="s">
        <v>69</v>
      </c>
      <c r="BI5" s="684" t="s">
        <v>50</v>
      </c>
      <c r="BJ5" s="686" t="s">
        <v>51</v>
      </c>
      <c r="BK5" s="687" t="s">
        <v>69</v>
      </c>
      <c r="BL5" s="684" t="s">
        <v>50</v>
      </c>
      <c r="BM5" s="686" t="s">
        <v>51</v>
      </c>
      <c r="BN5" s="703" t="s">
        <v>69</v>
      </c>
      <c r="BO5" s="684" t="s">
        <v>50</v>
      </c>
      <c r="BP5" s="686" t="s">
        <v>51</v>
      </c>
      <c r="BQ5" s="687" t="s">
        <v>69</v>
      </c>
      <c r="BR5" s="684" t="s">
        <v>50</v>
      </c>
      <c r="BS5" s="686" t="s">
        <v>51</v>
      </c>
      <c r="BT5" s="687" t="s">
        <v>69</v>
      </c>
      <c r="BU5" s="684" t="s">
        <v>50</v>
      </c>
      <c r="BV5" s="702" t="s">
        <v>51</v>
      </c>
      <c r="BW5" s="703" t="s">
        <v>69</v>
      </c>
      <c r="BX5" s="688" t="s">
        <v>50</v>
      </c>
      <c r="BY5" s="687" t="s">
        <v>51</v>
      </c>
      <c r="BZ5" s="687" t="s">
        <v>69</v>
      </c>
      <c r="CA5" s="684" t="s">
        <v>50</v>
      </c>
      <c r="CB5" s="686" t="s">
        <v>51</v>
      </c>
      <c r="CC5" s="687" t="s">
        <v>69</v>
      </c>
      <c r="CD5" s="684" t="s">
        <v>50</v>
      </c>
      <c r="CE5" s="686" t="s">
        <v>51</v>
      </c>
      <c r="CF5" s="687" t="s">
        <v>69</v>
      </c>
      <c r="CG5" s="684" t="s">
        <v>50</v>
      </c>
      <c r="CH5" s="686" t="s">
        <v>51</v>
      </c>
      <c r="CI5" s="683" t="s">
        <v>51</v>
      </c>
      <c r="CJ5" s="684" t="s">
        <v>51</v>
      </c>
      <c r="CK5" s="686" t="s">
        <v>51</v>
      </c>
      <c r="CL5" s="683" t="s">
        <v>51</v>
      </c>
      <c r="CM5" s="684" t="s">
        <v>51</v>
      </c>
      <c r="CN5" s="698" t="s">
        <v>51</v>
      </c>
      <c r="CO5" s="683" t="s">
        <v>51</v>
      </c>
      <c r="CP5" s="685" t="s">
        <v>51</v>
      </c>
      <c r="CQ5" s="672" t="s">
        <v>51</v>
      </c>
      <c r="CR5" s="669" t="s">
        <v>69</v>
      </c>
      <c r="CS5" s="670" t="s">
        <v>50</v>
      </c>
      <c r="CT5" s="672" t="s">
        <v>51</v>
      </c>
      <c r="CU5" s="669" t="s">
        <v>69</v>
      </c>
      <c r="CV5" s="695" t="s">
        <v>50</v>
      </c>
      <c r="CW5" s="672" t="s">
        <v>51</v>
      </c>
      <c r="CX5" s="669" t="s">
        <v>69</v>
      </c>
      <c r="CY5" s="668" t="s">
        <v>50</v>
      </c>
      <c r="DB5" s="649" t="s">
        <v>190</v>
      </c>
    </row>
    <row r="6" spans="1:107" s="621" customFormat="1" ht="13.5" customHeight="1">
      <c r="A6" s="650" t="s">
        <v>12</v>
      </c>
      <c r="B6" s="657">
        <v>11464.209887999999</v>
      </c>
      <c r="C6" s="660">
        <v>336.83544454945263</v>
      </c>
      <c r="D6" s="513">
        <f t="shared" ref="D6:D13" si="0">SUM(B6:C6)</f>
        <v>11801.045332549453</v>
      </c>
      <c r="E6" s="673">
        <v>4430.3193863179131</v>
      </c>
      <c r="F6" s="660">
        <v>752.03553131516128</v>
      </c>
      <c r="G6" s="657">
        <f t="shared" ref="G6:G13" si="1">SUM(E6:F6)</f>
        <v>5182.3549176330744</v>
      </c>
      <c r="H6" s="676">
        <v>3883.2823584575549</v>
      </c>
      <c r="I6" s="660">
        <v>813.89319166594498</v>
      </c>
      <c r="J6" s="657">
        <f t="shared" ref="J6:J13" si="2">SUM(H6:I6)</f>
        <v>4697.1755501235002</v>
      </c>
      <c r="K6" s="673">
        <f t="shared" ref="K6:L13" si="3">E6+H6</f>
        <v>8313.6017447754675</v>
      </c>
      <c r="L6" s="660">
        <f t="shared" si="3"/>
        <v>1565.9287229811061</v>
      </c>
      <c r="M6" s="657">
        <f t="shared" ref="M6:M13" si="4">SUM(K6:L6)</f>
        <v>9879.5304677565728</v>
      </c>
      <c r="N6" s="673">
        <v>6569.1262551426835</v>
      </c>
      <c r="O6" s="660">
        <v>0</v>
      </c>
      <c r="P6" s="513">
        <f t="shared" ref="P6:P13" si="5">SUM(N6:O6)</f>
        <v>6569.1262551426835</v>
      </c>
      <c r="Q6" s="676">
        <v>10848.11272184155</v>
      </c>
      <c r="R6" s="660">
        <v>0</v>
      </c>
      <c r="S6" s="513">
        <f t="shared" ref="S6:S13" si="6">SUM(Q6:R6)</f>
        <v>10848.11272184155</v>
      </c>
      <c r="T6" s="676">
        <f t="shared" ref="T6:U13" si="7">N6+Q6</f>
        <v>17417.238976984234</v>
      </c>
      <c r="U6" s="660">
        <f t="shared" si="7"/>
        <v>0</v>
      </c>
      <c r="V6" s="513">
        <f t="shared" ref="V6:V13" si="8">SUM(T6:U6)</f>
        <v>17417.238976984234</v>
      </c>
      <c r="W6" s="676">
        <v>4580.5639236205006</v>
      </c>
      <c r="X6" s="660">
        <v>1930.3630052399269</v>
      </c>
      <c r="Y6" s="513">
        <f t="shared" ref="Y6:Y13" si="9">W6+X6</f>
        <v>6510.9269288604273</v>
      </c>
      <c r="Z6" s="676">
        <v>3657.8164362500002</v>
      </c>
      <c r="AA6" s="660">
        <v>484.099310565819</v>
      </c>
      <c r="AB6" s="513">
        <f t="shared" ref="AB6:AB13" si="10">Z6+AA6</f>
        <v>4141.9157468158191</v>
      </c>
      <c r="AC6" s="676">
        <v>1033.1743209620263</v>
      </c>
      <c r="AD6" s="659">
        <v>1693.3621793488878</v>
      </c>
      <c r="AE6" s="657">
        <f t="shared" ref="AE6:AE13" si="11">AC6+AD6</f>
        <v>2726.5365003109141</v>
      </c>
      <c r="AF6" s="676">
        <f t="shared" ref="AF6:AF13" si="12">B6+E6+N6+W6+Z6+AC6</f>
        <v>31735.21021029312</v>
      </c>
      <c r="AG6" s="660">
        <f t="shared" ref="AG6:AG13" si="13">C6+F6+O6</f>
        <v>1088.8709758646139</v>
      </c>
      <c r="AH6" s="513">
        <f t="shared" ref="AH6:AH13" si="14">SUM(AF6:AG6)</f>
        <v>32824.081186157731</v>
      </c>
      <c r="AI6" s="676">
        <f t="shared" ref="AI6:AI13" si="15">H6+Q6+X6+AA6+AD6</f>
        <v>18839.219575453739</v>
      </c>
      <c r="AJ6" s="660">
        <f t="shared" ref="AJ6:AJ13" si="16">I6+R6</f>
        <v>813.89319166594498</v>
      </c>
      <c r="AK6" s="513">
        <f t="shared" ref="AK6:AK13" si="17">SUM(AI6:AJ6)</f>
        <v>19653.112767119685</v>
      </c>
      <c r="AL6" s="676">
        <f t="shared" ref="AL6:AM13" si="18">AF6+AI6</f>
        <v>50574.429785746863</v>
      </c>
      <c r="AM6" s="660">
        <f t="shared" si="18"/>
        <v>1902.764167530559</v>
      </c>
      <c r="AN6" s="513">
        <f t="shared" ref="AN6:AN13" si="19">SUM(AL6:AM6)</f>
        <v>52477.193953277419</v>
      </c>
      <c r="AO6" s="676">
        <v>447.50459484288086</v>
      </c>
      <c r="AP6" s="660">
        <v>178.48193849958014</v>
      </c>
      <c r="AQ6" s="513">
        <f t="shared" ref="AQ6:AQ13" si="20">AO6+AP6</f>
        <v>625.98653334246103</v>
      </c>
      <c r="AR6" s="673">
        <v>75.971053999999995</v>
      </c>
      <c r="AS6" s="681">
        <v>-68.236088279731234</v>
      </c>
      <c r="AT6" s="513">
        <f t="shared" ref="AT6:AT13" si="21">SUM(AR6:AS6)</f>
        <v>7.7349657202687609</v>
      </c>
      <c r="AU6" s="676">
        <v>3887.9547503486174</v>
      </c>
      <c r="AV6" s="651">
        <v>0</v>
      </c>
      <c r="AW6" s="512">
        <f t="shared" ref="AW6:AW13" si="22">SUM(AU6:AV6)</f>
        <v>3887.9547503486174</v>
      </c>
      <c r="AX6" s="700">
        <f t="shared" ref="AX6:AY13" si="23">AR6+AU6</f>
        <v>3963.9258043486175</v>
      </c>
      <c r="AY6" s="681">
        <f t="shared" si="23"/>
        <v>-68.236088279731234</v>
      </c>
      <c r="AZ6" s="513">
        <f t="shared" ref="AZ6:AZ13" si="24">SUM(AX6:AY6)</f>
        <v>3895.6897160688864</v>
      </c>
      <c r="BA6" s="676">
        <v>19.455610000000004</v>
      </c>
      <c r="BB6" s="660">
        <v>4.8122959229254665</v>
      </c>
      <c r="BC6" s="513">
        <f t="shared" ref="BC6:BC13" si="25">BA6+BB6</f>
        <v>24.267905922925472</v>
      </c>
      <c r="BD6" s="673">
        <f>AO6+AR6+BA6</f>
        <v>542.93125884288088</v>
      </c>
      <c r="BE6" s="681">
        <f>AS6</f>
        <v>-68.236088279731234</v>
      </c>
      <c r="BF6" s="513">
        <f t="shared" ref="BF6:BF13" si="26">SUM(BD6:BE6)</f>
        <v>474.69517056314965</v>
      </c>
      <c r="BG6" s="676">
        <f>AP6+AU6+BB6</f>
        <v>4071.2489847711231</v>
      </c>
      <c r="BH6" s="660">
        <f>AV6</f>
        <v>0</v>
      </c>
      <c r="BI6" s="513">
        <f t="shared" ref="BI6:BI13" si="27">SUM(BG6:BH6)</f>
        <v>4071.2489847711231</v>
      </c>
      <c r="BJ6" s="676">
        <f t="shared" ref="BJ6:BK13" si="28">BD6+BG6</f>
        <v>4614.1802436140042</v>
      </c>
      <c r="BK6" s="681">
        <f t="shared" si="28"/>
        <v>-68.236088279731234</v>
      </c>
      <c r="BL6" s="512">
        <f t="shared" ref="BL6:BL13" si="29">SUM(BJ6:BK6)</f>
        <v>4545.9441553342731</v>
      </c>
      <c r="BM6" s="700">
        <f>B6</f>
        <v>11464.209887999999</v>
      </c>
      <c r="BN6" s="651">
        <f>C6</f>
        <v>336.83544454945263</v>
      </c>
      <c r="BO6" s="513">
        <f t="shared" ref="BO6:BO13" si="30">SUM(BM6:BN6)</f>
        <v>11801.045332549453</v>
      </c>
      <c r="BP6" s="673">
        <f t="shared" ref="BP6:BP13" si="31">E6+AO6</f>
        <v>4877.8239811607937</v>
      </c>
      <c r="BQ6" s="660">
        <f t="shared" ref="BQ6:BQ13" si="32">F6</f>
        <v>752.03553131516128</v>
      </c>
      <c r="BR6" s="657">
        <f t="shared" ref="BR6:BR13" si="33">SUM(BP6:BQ6)</f>
        <v>5629.8595124759549</v>
      </c>
      <c r="BS6" s="676">
        <f t="shared" ref="BS6:BS13" si="34">H6+AP6</f>
        <v>4061.7642969571352</v>
      </c>
      <c r="BT6" s="660">
        <f t="shared" ref="BT6:BT13" si="35">I6</f>
        <v>813.89319166594498</v>
      </c>
      <c r="BU6" s="657">
        <f t="shared" ref="BU6:BU13" si="36">SUM(BS6:BT6)</f>
        <v>4875.6574886230801</v>
      </c>
      <c r="BV6" s="673">
        <f t="shared" ref="BV6:BW13" si="37">BP6+BS6</f>
        <v>8939.588278117928</v>
      </c>
      <c r="BW6" s="660">
        <f t="shared" si="37"/>
        <v>1565.9287229811061</v>
      </c>
      <c r="BX6" s="665">
        <f t="shared" ref="BX6:BX13" si="38">SUM(BV6:BW6)</f>
        <v>10505.517001099033</v>
      </c>
      <c r="BY6" s="658">
        <f t="shared" ref="BY6:BZ13" si="39">N6+AR6</f>
        <v>6645.0973091426831</v>
      </c>
      <c r="BZ6" s="681">
        <f t="shared" si="39"/>
        <v>-68.236088279731234</v>
      </c>
      <c r="CA6" s="513">
        <f t="shared" ref="CA6:CA13" si="40">SUM(BY6:BZ6)</f>
        <v>6576.861220862952</v>
      </c>
      <c r="CB6" s="676">
        <f t="shared" ref="CB6:CC13" si="41">Q6+AU6</f>
        <v>14736.067472190167</v>
      </c>
      <c r="CC6" s="651">
        <f t="shared" si="41"/>
        <v>0</v>
      </c>
      <c r="CD6" s="513">
        <f t="shared" ref="CD6:CD13" si="42">SUM(CB6:CC6)</f>
        <v>14736.067472190167</v>
      </c>
      <c r="CE6" s="676">
        <f t="shared" ref="CE6:CF13" si="43">BY6+CB6</f>
        <v>21381.164781332849</v>
      </c>
      <c r="CF6" s="681">
        <f t="shared" si="43"/>
        <v>-68.236088279731234</v>
      </c>
      <c r="CG6" s="513">
        <f t="shared" ref="CG6:CG13" si="44">SUM(CE6:CF6)</f>
        <v>21312.928693053116</v>
      </c>
      <c r="CH6" s="676">
        <f t="shared" ref="CH6:CI13" si="45">W6</f>
        <v>4580.5639236205006</v>
      </c>
      <c r="CI6" s="660">
        <f t="shared" si="45"/>
        <v>1930.3630052399269</v>
      </c>
      <c r="CJ6" s="513">
        <f t="shared" ref="CJ6:CJ13" si="46">SUM(CH6:CI6)</f>
        <v>6510.9269288604273</v>
      </c>
      <c r="CK6" s="676">
        <f t="shared" ref="CK6:CL13" si="47">Z6</f>
        <v>3657.8164362500002</v>
      </c>
      <c r="CL6" s="660">
        <f t="shared" si="47"/>
        <v>484.099310565819</v>
      </c>
      <c r="CM6" s="513">
        <f t="shared" ref="CM6:CM13" si="48">SUM(CK6:CL6)</f>
        <v>4141.9157468158191</v>
      </c>
      <c r="CN6" s="676">
        <f t="shared" ref="CN6:CO13" si="49">AC6+BA6</f>
        <v>1052.6299309620263</v>
      </c>
      <c r="CO6" s="659">
        <f t="shared" si="49"/>
        <v>1698.1744752718132</v>
      </c>
      <c r="CP6" s="657">
        <f t="shared" ref="CP6:CP13" si="50">CN6+CO6</f>
        <v>2750.8044062338395</v>
      </c>
      <c r="CQ6" s="676">
        <f t="shared" ref="CQ6:CQ13" si="51">BM6+BP6+BY6+CH6+CK6+CN6</f>
        <v>32278.141469136004</v>
      </c>
      <c r="CR6" s="660">
        <f t="shared" ref="CR6:CR13" si="52">BN6+BQ6+BZ6</f>
        <v>1020.6348875848827</v>
      </c>
      <c r="CS6" s="513">
        <f t="shared" ref="CS6:CS13" si="53">SUM(CQ6:CR6)</f>
        <v>33298.776356720889</v>
      </c>
      <c r="CT6" s="676">
        <f t="shared" ref="CT6:CT13" si="54">BS6+CB6+CI6+CL6+CO6</f>
        <v>22910.468560224865</v>
      </c>
      <c r="CU6" s="660">
        <f t="shared" ref="CU6:CU13" si="55">BT6+CC6</f>
        <v>813.89319166594498</v>
      </c>
      <c r="CV6" s="696">
        <f t="shared" ref="CV6:CV13" si="56">SUM(CT6:CU6)</f>
        <v>23724.36175189081</v>
      </c>
      <c r="CW6" s="676">
        <f t="shared" ref="CW6:CX13" si="57">CQ6+CT6</f>
        <v>55188.610029360869</v>
      </c>
      <c r="CX6" s="660">
        <f t="shared" si="57"/>
        <v>1834.5280792508277</v>
      </c>
      <c r="CY6" s="661">
        <f t="shared" ref="CY6:CY13" si="58">SUM(CW6:CX6)</f>
        <v>57023.138108611696</v>
      </c>
      <c r="DB6" s="631">
        <f>BP6/CW6</f>
        <v>8.8384613755732283E-2</v>
      </c>
      <c r="DC6" s="621" t="s">
        <v>191</v>
      </c>
    </row>
    <row r="7" spans="1:107" s="644" customFormat="1" ht="13.5" customHeight="1">
      <c r="A7" s="640" t="s">
        <v>13</v>
      </c>
      <c r="B7" s="705">
        <v>12768.202777691564</v>
      </c>
      <c r="C7" s="642">
        <v>-66.24958853538341</v>
      </c>
      <c r="D7" s="484">
        <f t="shared" si="0"/>
        <v>12701.95318915618</v>
      </c>
      <c r="E7" s="674">
        <v>2954.057920435524</v>
      </c>
      <c r="F7" s="642">
        <v>-94.376646343594373</v>
      </c>
      <c r="G7" s="641">
        <f t="shared" si="1"/>
        <v>2859.6812740919295</v>
      </c>
      <c r="H7" s="677">
        <v>2901.8044795773822</v>
      </c>
      <c r="I7" s="642">
        <v>-85.573567758661284</v>
      </c>
      <c r="J7" s="731">
        <f t="shared" si="2"/>
        <v>2816.2309118187209</v>
      </c>
      <c r="K7" s="725">
        <f t="shared" si="3"/>
        <v>5855.8624000129057</v>
      </c>
      <c r="L7" s="642">
        <f t="shared" si="3"/>
        <v>-179.95021410225564</v>
      </c>
      <c r="M7" s="731">
        <f t="shared" si="4"/>
        <v>5675.9121859106499</v>
      </c>
      <c r="N7" s="725">
        <v>11.352</v>
      </c>
      <c r="O7" s="734">
        <v>60.021712103164639</v>
      </c>
      <c r="P7" s="518">
        <f t="shared" si="5"/>
        <v>71.373712103164635</v>
      </c>
      <c r="Q7" s="717">
        <v>9124.8217181882137</v>
      </c>
      <c r="R7" s="642">
        <v>0</v>
      </c>
      <c r="S7" s="518">
        <f t="shared" si="6"/>
        <v>9124.8217181882137</v>
      </c>
      <c r="T7" s="717">
        <f t="shared" si="7"/>
        <v>9136.1737181882145</v>
      </c>
      <c r="U7" s="734">
        <f t="shared" si="7"/>
        <v>60.021712103164639</v>
      </c>
      <c r="V7" s="518">
        <f t="shared" si="8"/>
        <v>9196.1954302913782</v>
      </c>
      <c r="W7" s="717">
        <v>125.61521696722679</v>
      </c>
      <c r="X7" s="734">
        <v>916.07438021632856</v>
      </c>
      <c r="Y7" s="518">
        <f t="shared" si="9"/>
        <v>1041.6895971835554</v>
      </c>
      <c r="Z7" s="717">
        <v>758.19771137999999</v>
      </c>
      <c r="AA7" s="734">
        <v>307.2409332328582</v>
      </c>
      <c r="AB7" s="518">
        <f t="shared" si="10"/>
        <v>1065.4386446128583</v>
      </c>
      <c r="AC7" s="717">
        <v>103.86461935161512</v>
      </c>
      <c r="AD7" s="730">
        <v>1316.097138861544</v>
      </c>
      <c r="AE7" s="731">
        <f t="shared" si="11"/>
        <v>1419.9617582131591</v>
      </c>
      <c r="AF7" s="725">
        <f t="shared" si="12"/>
        <v>16721.290245825927</v>
      </c>
      <c r="AG7" s="642">
        <f t="shared" si="13"/>
        <v>-100.60452277581314</v>
      </c>
      <c r="AH7" s="518">
        <f t="shared" si="14"/>
        <v>16620.685723050115</v>
      </c>
      <c r="AI7" s="717">
        <f t="shared" si="15"/>
        <v>14566.038650076327</v>
      </c>
      <c r="AJ7" s="642">
        <f t="shared" si="16"/>
        <v>-85.573567758661284</v>
      </c>
      <c r="AK7" s="518">
        <f t="shared" si="17"/>
        <v>14480.465082317665</v>
      </c>
      <c r="AL7" s="717">
        <f t="shared" si="18"/>
        <v>31287.328895902254</v>
      </c>
      <c r="AM7" s="642">
        <f t="shared" si="18"/>
        <v>-186.17809053447442</v>
      </c>
      <c r="AN7" s="518">
        <f t="shared" si="19"/>
        <v>31101.150805367779</v>
      </c>
      <c r="AO7" s="717">
        <v>28.704211216945946</v>
      </c>
      <c r="AP7" s="734">
        <v>24.709616754640621</v>
      </c>
      <c r="AQ7" s="518">
        <f t="shared" si="20"/>
        <v>53.413827971586571</v>
      </c>
      <c r="AR7" s="674">
        <v>0</v>
      </c>
      <c r="AS7" s="642">
        <v>0</v>
      </c>
      <c r="AT7" s="484">
        <f t="shared" si="21"/>
        <v>0</v>
      </c>
      <c r="AU7" s="717">
        <v>295.51047690534955</v>
      </c>
      <c r="AV7" s="642">
        <v>0</v>
      </c>
      <c r="AW7" s="745">
        <f t="shared" si="22"/>
        <v>295.51047690534955</v>
      </c>
      <c r="AX7" s="749">
        <f t="shared" si="23"/>
        <v>295.51047690534955</v>
      </c>
      <c r="AY7" s="642">
        <f t="shared" si="23"/>
        <v>0</v>
      </c>
      <c r="AZ7" s="518">
        <f t="shared" si="24"/>
        <v>295.51047690534955</v>
      </c>
      <c r="BA7" s="677">
        <v>0</v>
      </c>
      <c r="BB7" s="734">
        <v>2.4334904822812908</v>
      </c>
      <c r="BC7" s="745">
        <f t="shared" si="25"/>
        <v>2.4334904822812908</v>
      </c>
      <c r="BD7" s="746">
        <f t="shared" ref="BD7:BD13" si="59">AO7+AR7+BA7</f>
        <v>28.704211216945946</v>
      </c>
      <c r="BE7" s="642">
        <f t="shared" ref="BE7:BE13" si="60">AS7</f>
        <v>0</v>
      </c>
      <c r="BF7" s="518">
        <f t="shared" si="26"/>
        <v>28.704211216945946</v>
      </c>
      <c r="BG7" s="717">
        <f t="shared" ref="BG7:BG13" si="61">AP7+AU7+BB7</f>
        <v>322.65358414227148</v>
      </c>
      <c r="BH7" s="642">
        <f t="shared" ref="BH7:BH13" si="62">AV7</f>
        <v>0</v>
      </c>
      <c r="BI7" s="518">
        <f t="shared" si="27"/>
        <v>322.65358414227148</v>
      </c>
      <c r="BJ7" s="717">
        <f t="shared" si="28"/>
        <v>351.35779535921745</v>
      </c>
      <c r="BK7" s="642">
        <f t="shared" si="28"/>
        <v>0</v>
      </c>
      <c r="BL7" s="518">
        <f t="shared" si="29"/>
        <v>351.35779535921745</v>
      </c>
      <c r="BM7" s="717">
        <f t="shared" ref="BM7:BM13" si="63">B7</f>
        <v>12768.202777691564</v>
      </c>
      <c r="BN7" s="642">
        <f t="shared" ref="BN7:BN13" si="64">C7</f>
        <v>-66.24958853538341</v>
      </c>
      <c r="BO7" s="741">
        <f t="shared" si="30"/>
        <v>12701.95318915618</v>
      </c>
      <c r="BP7" s="742">
        <f t="shared" si="31"/>
        <v>2982.7621316524701</v>
      </c>
      <c r="BQ7" s="642">
        <f t="shared" si="32"/>
        <v>-94.376646343594373</v>
      </c>
      <c r="BR7" s="731">
        <f t="shared" si="33"/>
        <v>2888.3854853088756</v>
      </c>
      <c r="BS7" s="717">
        <f t="shared" si="34"/>
        <v>2926.5140963320227</v>
      </c>
      <c r="BT7" s="642">
        <f t="shared" si="35"/>
        <v>-85.573567758661284</v>
      </c>
      <c r="BU7" s="731">
        <f t="shared" si="36"/>
        <v>2840.9405285733615</v>
      </c>
      <c r="BV7" s="725">
        <f t="shared" si="37"/>
        <v>5909.2762279844928</v>
      </c>
      <c r="BW7" s="642">
        <f t="shared" si="37"/>
        <v>-179.95021410225564</v>
      </c>
      <c r="BX7" s="738">
        <f t="shared" si="38"/>
        <v>5729.326013882237</v>
      </c>
      <c r="BY7" s="737">
        <f t="shared" si="39"/>
        <v>11.352</v>
      </c>
      <c r="BZ7" s="734">
        <f t="shared" si="39"/>
        <v>60.021712103164639</v>
      </c>
      <c r="CA7" s="518">
        <f t="shared" si="40"/>
        <v>71.373712103164635</v>
      </c>
      <c r="CB7" s="717">
        <f t="shared" si="41"/>
        <v>9420.3321950935624</v>
      </c>
      <c r="CC7" s="642">
        <f t="shared" si="41"/>
        <v>0</v>
      </c>
      <c r="CD7" s="518">
        <f t="shared" si="42"/>
        <v>9420.3321950935624</v>
      </c>
      <c r="CE7" s="717">
        <f t="shared" si="43"/>
        <v>9431.6841950935632</v>
      </c>
      <c r="CF7" s="734">
        <f t="shared" si="43"/>
        <v>60.021712103164639</v>
      </c>
      <c r="CG7" s="518">
        <f t="shared" si="44"/>
        <v>9491.7059071967269</v>
      </c>
      <c r="CH7" s="717">
        <f t="shared" si="45"/>
        <v>125.61521696722679</v>
      </c>
      <c r="CI7" s="734">
        <f t="shared" si="45"/>
        <v>916.07438021632856</v>
      </c>
      <c r="CJ7" s="518">
        <f t="shared" si="46"/>
        <v>1041.6895971835554</v>
      </c>
      <c r="CK7" s="717">
        <f t="shared" si="47"/>
        <v>758.19771137999999</v>
      </c>
      <c r="CL7" s="734">
        <f t="shared" si="47"/>
        <v>307.2409332328582</v>
      </c>
      <c r="CM7" s="518">
        <f t="shared" si="48"/>
        <v>1065.4386446128583</v>
      </c>
      <c r="CN7" s="717">
        <f t="shared" si="49"/>
        <v>103.86461935161512</v>
      </c>
      <c r="CO7" s="730">
        <f t="shared" si="49"/>
        <v>1318.5306293438252</v>
      </c>
      <c r="CP7" s="731">
        <f t="shared" si="50"/>
        <v>1422.3952486954404</v>
      </c>
      <c r="CQ7" s="725">
        <f t="shared" si="51"/>
        <v>16749.994457042874</v>
      </c>
      <c r="CR7" s="642">
        <f t="shared" si="52"/>
        <v>-100.60452277581314</v>
      </c>
      <c r="CS7" s="518">
        <f t="shared" si="53"/>
        <v>16649.389934267063</v>
      </c>
      <c r="CT7" s="717">
        <f t="shared" si="54"/>
        <v>14888.692234218597</v>
      </c>
      <c r="CU7" s="642">
        <f t="shared" si="55"/>
        <v>-85.573567758661284</v>
      </c>
      <c r="CV7" s="721">
        <f t="shared" si="56"/>
        <v>14803.118666459935</v>
      </c>
      <c r="CW7" s="717">
        <f t="shared" si="57"/>
        <v>31638.686691261471</v>
      </c>
      <c r="CX7" s="642">
        <f t="shared" si="57"/>
        <v>-186.17809053447442</v>
      </c>
      <c r="CY7" s="715">
        <f t="shared" si="58"/>
        <v>31452.508600726997</v>
      </c>
    </row>
    <row r="8" spans="1:107" s="644" customFormat="1" ht="13.5" customHeight="1">
      <c r="A8" s="640" t="s">
        <v>14</v>
      </c>
      <c r="B8" s="705">
        <v>2100.2609917762775</v>
      </c>
      <c r="C8" s="642">
        <v>-98.85062851098651</v>
      </c>
      <c r="D8" s="484">
        <f t="shared" si="0"/>
        <v>2001.4103632652909</v>
      </c>
      <c r="E8" s="674">
        <v>553.23334214631507</v>
      </c>
      <c r="F8" s="642">
        <v>-119.61716412656926</v>
      </c>
      <c r="G8" s="641">
        <f t="shared" si="1"/>
        <v>433.6161780197458</v>
      </c>
      <c r="H8" s="677">
        <v>608.96111271856341</v>
      </c>
      <c r="I8" s="642">
        <v>-131.61428498395986</v>
      </c>
      <c r="J8" s="731">
        <f t="shared" si="2"/>
        <v>477.34682773460355</v>
      </c>
      <c r="K8" s="725">
        <f t="shared" si="3"/>
        <v>1162.1944548648785</v>
      </c>
      <c r="L8" s="642">
        <f t="shared" si="3"/>
        <v>-251.23144911052913</v>
      </c>
      <c r="M8" s="731">
        <f t="shared" si="4"/>
        <v>910.9630057543493</v>
      </c>
      <c r="N8" s="674">
        <v>0</v>
      </c>
      <c r="O8" s="734">
        <v>8.1237413639331919</v>
      </c>
      <c r="P8" s="518">
        <f t="shared" si="5"/>
        <v>8.1237413639331919</v>
      </c>
      <c r="Q8" s="717">
        <v>1066.2273381692942</v>
      </c>
      <c r="R8" s="642">
        <v>0</v>
      </c>
      <c r="S8" s="518">
        <f t="shared" si="6"/>
        <v>1066.2273381692942</v>
      </c>
      <c r="T8" s="717">
        <f t="shared" si="7"/>
        <v>1066.2273381692942</v>
      </c>
      <c r="U8" s="734">
        <f t="shared" si="7"/>
        <v>8.1237413639331919</v>
      </c>
      <c r="V8" s="518">
        <f t="shared" si="8"/>
        <v>1074.3510795332274</v>
      </c>
      <c r="W8" s="717">
        <v>9.2016537724353178</v>
      </c>
      <c r="X8" s="734">
        <v>105.15420897500434</v>
      </c>
      <c r="Y8" s="518">
        <f t="shared" si="9"/>
        <v>114.35586274743966</v>
      </c>
      <c r="Z8" s="717">
        <v>100.83755716000002</v>
      </c>
      <c r="AA8" s="734">
        <v>48.079554940826149</v>
      </c>
      <c r="AB8" s="518">
        <f t="shared" si="10"/>
        <v>148.91711210082616</v>
      </c>
      <c r="AC8" s="717">
        <v>14.181495860468459</v>
      </c>
      <c r="AD8" s="730">
        <v>300.55223039117413</v>
      </c>
      <c r="AE8" s="731">
        <f t="shared" si="11"/>
        <v>314.73372625164257</v>
      </c>
      <c r="AF8" s="725">
        <f t="shared" si="12"/>
        <v>2777.7150407154963</v>
      </c>
      <c r="AG8" s="642">
        <f t="shared" si="13"/>
        <v>-210.34405127362257</v>
      </c>
      <c r="AH8" s="518">
        <f t="shared" si="14"/>
        <v>2567.3709894418739</v>
      </c>
      <c r="AI8" s="717">
        <f t="shared" si="15"/>
        <v>2128.9744451948623</v>
      </c>
      <c r="AJ8" s="642">
        <f t="shared" si="16"/>
        <v>-131.61428498395986</v>
      </c>
      <c r="AK8" s="518">
        <f t="shared" si="17"/>
        <v>1997.3601602109024</v>
      </c>
      <c r="AL8" s="717">
        <f t="shared" si="18"/>
        <v>4906.6894859103586</v>
      </c>
      <c r="AM8" s="642">
        <f t="shared" si="18"/>
        <v>-341.95833625758246</v>
      </c>
      <c r="AN8" s="518">
        <f t="shared" si="19"/>
        <v>4564.7311496527764</v>
      </c>
      <c r="AO8" s="717">
        <v>9.7317743012020621</v>
      </c>
      <c r="AP8" s="734">
        <v>9.3254839819042115</v>
      </c>
      <c r="AQ8" s="518">
        <f t="shared" si="20"/>
        <v>19.057258283106272</v>
      </c>
      <c r="AR8" s="674">
        <v>0</v>
      </c>
      <c r="AS8" s="642">
        <v>0</v>
      </c>
      <c r="AT8" s="484">
        <f t="shared" si="21"/>
        <v>0</v>
      </c>
      <c r="AU8" s="717">
        <v>19.292391608051414</v>
      </c>
      <c r="AV8" s="642">
        <v>0</v>
      </c>
      <c r="AW8" s="745">
        <f t="shared" si="22"/>
        <v>19.292391608051414</v>
      </c>
      <c r="AX8" s="749">
        <f t="shared" si="23"/>
        <v>19.292391608051414</v>
      </c>
      <c r="AY8" s="642">
        <f t="shared" si="23"/>
        <v>0</v>
      </c>
      <c r="AZ8" s="518">
        <f t="shared" si="24"/>
        <v>19.292391608051414</v>
      </c>
      <c r="BA8" s="677">
        <v>0</v>
      </c>
      <c r="BB8" s="734">
        <v>0.13355646308664373</v>
      </c>
      <c r="BC8" s="745">
        <f t="shared" si="25"/>
        <v>0.13355646308664373</v>
      </c>
      <c r="BD8" s="746">
        <f t="shared" si="59"/>
        <v>9.7317743012020621</v>
      </c>
      <c r="BE8" s="642">
        <f t="shared" si="60"/>
        <v>0</v>
      </c>
      <c r="BF8" s="518">
        <f t="shared" si="26"/>
        <v>9.7317743012020621</v>
      </c>
      <c r="BG8" s="717">
        <f t="shared" si="61"/>
        <v>28.751432053042269</v>
      </c>
      <c r="BH8" s="642">
        <f t="shared" si="62"/>
        <v>0</v>
      </c>
      <c r="BI8" s="518">
        <f t="shared" si="27"/>
        <v>28.751432053042269</v>
      </c>
      <c r="BJ8" s="717">
        <f t="shared" si="28"/>
        <v>38.483206354244331</v>
      </c>
      <c r="BK8" s="642">
        <f t="shared" si="28"/>
        <v>0</v>
      </c>
      <c r="BL8" s="518">
        <f t="shared" si="29"/>
        <v>38.483206354244331</v>
      </c>
      <c r="BM8" s="717">
        <f t="shared" si="63"/>
        <v>2100.2609917762775</v>
      </c>
      <c r="BN8" s="642">
        <f t="shared" si="64"/>
        <v>-98.85062851098651</v>
      </c>
      <c r="BO8" s="741">
        <f t="shared" si="30"/>
        <v>2001.4103632652909</v>
      </c>
      <c r="BP8" s="742">
        <f t="shared" si="31"/>
        <v>562.96511644751718</v>
      </c>
      <c r="BQ8" s="642">
        <f t="shared" si="32"/>
        <v>-119.61716412656926</v>
      </c>
      <c r="BR8" s="731">
        <f t="shared" si="33"/>
        <v>443.34795232094791</v>
      </c>
      <c r="BS8" s="717">
        <f t="shared" si="34"/>
        <v>618.28659670046761</v>
      </c>
      <c r="BT8" s="642">
        <f t="shared" si="35"/>
        <v>-131.61428498395986</v>
      </c>
      <c r="BU8" s="731">
        <f t="shared" si="36"/>
        <v>486.67231171650775</v>
      </c>
      <c r="BV8" s="725">
        <f t="shared" si="37"/>
        <v>1181.2517131479849</v>
      </c>
      <c r="BW8" s="642">
        <f t="shared" si="37"/>
        <v>-251.23144911052913</v>
      </c>
      <c r="BX8" s="738">
        <f t="shared" si="38"/>
        <v>930.02026403745572</v>
      </c>
      <c r="BY8" s="643">
        <f t="shared" si="39"/>
        <v>0</v>
      </c>
      <c r="BZ8" s="734">
        <f t="shared" si="39"/>
        <v>8.1237413639331919</v>
      </c>
      <c r="CA8" s="518">
        <f t="shared" si="40"/>
        <v>8.1237413639331919</v>
      </c>
      <c r="CB8" s="717">
        <f t="shared" si="41"/>
        <v>1085.5197297773457</v>
      </c>
      <c r="CC8" s="642">
        <f t="shared" si="41"/>
        <v>0</v>
      </c>
      <c r="CD8" s="518">
        <f t="shared" si="42"/>
        <v>1085.5197297773457</v>
      </c>
      <c r="CE8" s="717">
        <f t="shared" si="43"/>
        <v>1085.5197297773457</v>
      </c>
      <c r="CF8" s="734">
        <f t="shared" si="43"/>
        <v>8.1237413639331919</v>
      </c>
      <c r="CG8" s="518">
        <f t="shared" si="44"/>
        <v>1093.643471141279</v>
      </c>
      <c r="CH8" s="717">
        <f t="shared" si="45"/>
        <v>9.2016537724353178</v>
      </c>
      <c r="CI8" s="734">
        <f t="shared" si="45"/>
        <v>105.15420897500434</v>
      </c>
      <c r="CJ8" s="518">
        <f t="shared" si="46"/>
        <v>114.35586274743966</v>
      </c>
      <c r="CK8" s="717">
        <f t="shared" si="47"/>
        <v>100.83755716000002</v>
      </c>
      <c r="CL8" s="734">
        <f t="shared" si="47"/>
        <v>48.079554940826149</v>
      </c>
      <c r="CM8" s="518">
        <f t="shared" si="48"/>
        <v>148.91711210082616</v>
      </c>
      <c r="CN8" s="717">
        <f t="shared" si="49"/>
        <v>14.181495860468459</v>
      </c>
      <c r="CO8" s="730">
        <f t="shared" si="49"/>
        <v>300.68578685426075</v>
      </c>
      <c r="CP8" s="731">
        <f t="shared" si="50"/>
        <v>314.86728271472919</v>
      </c>
      <c r="CQ8" s="725">
        <f t="shared" si="51"/>
        <v>2787.4468150166986</v>
      </c>
      <c r="CR8" s="642">
        <f t="shared" si="52"/>
        <v>-210.34405127362257</v>
      </c>
      <c r="CS8" s="518">
        <f t="shared" si="53"/>
        <v>2577.1027637430761</v>
      </c>
      <c r="CT8" s="717">
        <f t="shared" si="54"/>
        <v>2157.7258772479049</v>
      </c>
      <c r="CU8" s="642">
        <f t="shared" si="55"/>
        <v>-131.61428498395986</v>
      </c>
      <c r="CV8" s="721">
        <f t="shared" si="56"/>
        <v>2026.1115922639451</v>
      </c>
      <c r="CW8" s="717">
        <f t="shared" si="57"/>
        <v>4945.172692264603</v>
      </c>
      <c r="CX8" s="642">
        <f t="shared" si="57"/>
        <v>-341.95833625758246</v>
      </c>
      <c r="CY8" s="715">
        <f t="shared" si="58"/>
        <v>4603.2143560070208</v>
      </c>
    </row>
    <row r="9" spans="1:107" s="644" customFormat="1" ht="13.5" customHeight="1">
      <c r="A9" s="640" t="s">
        <v>15</v>
      </c>
      <c r="B9" s="705">
        <v>1314.596630207722</v>
      </c>
      <c r="C9" s="642">
        <v>-11.546975414141928</v>
      </c>
      <c r="D9" s="484">
        <f t="shared" si="0"/>
        <v>1303.04965479358</v>
      </c>
      <c r="E9" s="674">
        <v>439.50862712784868</v>
      </c>
      <c r="F9" s="642">
        <v>-89.119854892450775</v>
      </c>
      <c r="G9" s="641">
        <f t="shared" si="1"/>
        <v>350.38877223539794</v>
      </c>
      <c r="H9" s="677">
        <v>499.03274285663355</v>
      </c>
      <c r="I9" s="642">
        <v>-94.131981555800621</v>
      </c>
      <c r="J9" s="731">
        <f t="shared" si="2"/>
        <v>404.90076130083293</v>
      </c>
      <c r="K9" s="725">
        <f t="shared" si="3"/>
        <v>938.54136998448223</v>
      </c>
      <c r="L9" s="642">
        <f t="shared" si="3"/>
        <v>-183.2518364482514</v>
      </c>
      <c r="M9" s="731">
        <f t="shared" si="4"/>
        <v>755.28953353623081</v>
      </c>
      <c r="N9" s="674">
        <v>0</v>
      </c>
      <c r="O9" s="734">
        <v>2.8621519778977776E-2</v>
      </c>
      <c r="P9" s="518">
        <f t="shared" si="5"/>
        <v>2.8621519778977776E-2</v>
      </c>
      <c r="Q9" s="717">
        <v>894.98207190759058</v>
      </c>
      <c r="R9" s="642">
        <v>0</v>
      </c>
      <c r="S9" s="518">
        <f t="shared" si="6"/>
        <v>894.98207190759058</v>
      </c>
      <c r="T9" s="717">
        <f t="shared" si="7"/>
        <v>894.98207190759058</v>
      </c>
      <c r="U9" s="734">
        <f t="shared" si="7"/>
        <v>2.8621519778977776E-2</v>
      </c>
      <c r="V9" s="518">
        <f t="shared" si="8"/>
        <v>895.01069342736957</v>
      </c>
      <c r="W9" s="677">
        <v>0</v>
      </c>
      <c r="X9" s="734">
        <v>165.90131285142598</v>
      </c>
      <c r="Y9" s="518">
        <f t="shared" si="9"/>
        <v>165.90131285142598</v>
      </c>
      <c r="Z9" s="717">
        <v>45.256622840000006</v>
      </c>
      <c r="AA9" s="734">
        <v>30.921407640994168</v>
      </c>
      <c r="AB9" s="518">
        <f t="shared" si="10"/>
        <v>76.178030480994181</v>
      </c>
      <c r="AC9" s="717">
        <v>18.543934387337014</v>
      </c>
      <c r="AD9" s="730">
        <v>246.76827854221614</v>
      </c>
      <c r="AE9" s="731">
        <f t="shared" si="11"/>
        <v>265.31221292955314</v>
      </c>
      <c r="AF9" s="725">
        <f t="shared" si="12"/>
        <v>1817.9058145629078</v>
      </c>
      <c r="AG9" s="642">
        <f t="shared" si="13"/>
        <v>-100.63820878681372</v>
      </c>
      <c r="AH9" s="518">
        <f t="shared" si="14"/>
        <v>1717.2676057760941</v>
      </c>
      <c r="AI9" s="717">
        <f t="shared" si="15"/>
        <v>1837.6058137988605</v>
      </c>
      <c r="AJ9" s="642">
        <f t="shared" si="16"/>
        <v>-94.131981555800621</v>
      </c>
      <c r="AK9" s="518">
        <f t="shared" si="17"/>
        <v>1743.4738322430599</v>
      </c>
      <c r="AL9" s="717">
        <f t="shared" si="18"/>
        <v>3655.5116283617681</v>
      </c>
      <c r="AM9" s="642">
        <f t="shared" si="18"/>
        <v>-194.77019034261434</v>
      </c>
      <c r="AN9" s="518">
        <f t="shared" si="19"/>
        <v>3460.741438019154</v>
      </c>
      <c r="AO9" s="717">
        <v>7.4469525517381552</v>
      </c>
      <c r="AP9" s="734">
        <v>7.3503332665175698</v>
      </c>
      <c r="AQ9" s="518">
        <f t="shared" si="20"/>
        <v>14.797285818255725</v>
      </c>
      <c r="AR9" s="674">
        <v>0</v>
      </c>
      <c r="AS9" s="642">
        <v>0</v>
      </c>
      <c r="AT9" s="484">
        <f t="shared" si="21"/>
        <v>0</v>
      </c>
      <c r="AU9" s="717">
        <v>10.026780933195967</v>
      </c>
      <c r="AV9" s="642">
        <v>0</v>
      </c>
      <c r="AW9" s="745">
        <f t="shared" si="22"/>
        <v>10.026780933195967</v>
      </c>
      <c r="AX9" s="749">
        <f t="shared" si="23"/>
        <v>10.026780933195967</v>
      </c>
      <c r="AY9" s="642">
        <f t="shared" si="23"/>
        <v>0</v>
      </c>
      <c r="AZ9" s="518">
        <f t="shared" si="24"/>
        <v>10.026780933195967</v>
      </c>
      <c r="BA9" s="677">
        <v>0</v>
      </c>
      <c r="BB9" s="734">
        <v>0.15351203182544246</v>
      </c>
      <c r="BC9" s="745">
        <f t="shared" si="25"/>
        <v>0.15351203182544246</v>
      </c>
      <c r="BD9" s="746">
        <f t="shared" si="59"/>
        <v>7.4469525517381552</v>
      </c>
      <c r="BE9" s="642">
        <f t="shared" si="60"/>
        <v>0</v>
      </c>
      <c r="BF9" s="518">
        <f t="shared" si="26"/>
        <v>7.4469525517381552</v>
      </c>
      <c r="BG9" s="717">
        <f t="shared" si="61"/>
        <v>17.530626231538982</v>
      </c>
      <c r="BH9" s="642">
        <f t="shared" si="62"/>
        <v>0</v>
      </c>
      <c r="BI9" s="518">
        <f t="shared" si="27"/>
        <v>17.530626231538982</v>
      </c>
      <c r="BJ9" s="717">
        <f t="shared" si="28"/>
        <v>24.977578783277139</v>
      </c>
      <c r="BK9" s="642">
        <f t="shared" si="28"/>
        <v>0</v>
      </c>
      <c r="BL9" s="518">
        <f t="shared" si="29"/>
        <v>24.977578783277139</v>
      </c>
      <c r="BM9" s="717">
        <f t="shared" si="63"/>
        <v>1314.596630207722</v>
      </c>
      <c r="BN9" s="642">
        <f t="shared" si="64"/>
        <v>-11.546975414141928</v>
      </c>
      <c r="BO9" s="741">
        <f t="shared" si="30"/>
        <v>1303.04965479358</v>
      </c>
      <c r="BP9" s="742">
        <f t="shared" si="31"/>
        <v>446.95557967958683</v>
      </c>
      <c r="BQ9" s="642">
        <f t="shared" si="32"/>
        <v>-89.119854892450775</v>
      </c>
      <c r="BR9" s="731">
        <f t="shared" si="33"/>
        <v>357.83572478713609</v>
      </c>
      <c r="BS9" s="717">
        <f t="shared" si="34"/>
        <v>506.38307612315111</v>
      </c>
      <c r="BT9" s="642">
        <f t="shared" si="35"/>
        <v>-94.131981555800621</v>
      </c>
      <c r="BU9" s="731">
        <f t="shared" si="36"/>
        <v>412.25109456735049</v>
      </c>
      <c r="BV9" s="725">
        <f t="shared" si="37"/>
        <v>953.338655802738</v>
      </c>
      <c r="BW9" s="642">
        <f t="shared" si="37"/>
        <v>-183.2518364482514</v>
      </c>
      <c r="BX9" s="738">
        <f t="shared" si="38"/>
        <v>770.08681935448658</v>
      </c>
      <c r="BY9" s="643">
        <f t="shared" si="39"/>
        <v>0</v>
      </c>
      <c r="BZ9" s="734">
        <f t="shared" si="39"/>
        <v>2.8621519778977776E-2</v>
      </c>
      <c r="CA9" s="518">
        <f t="shared" si="40"/>
        <v>2.8621519778977776E-2</v>
      </c>
      <c r="CB9" s="717">
        <f t="shared" si="41"/>
        <v>905.00885284078652</v>
      </c>
      <c r="CC9" s="642">
        <f t="shared" si="41"/>
        <v>0</v>
      </c>
      <c r="CD9" s="518">
        <f t="shared" si="42"/>
        <v>905.00885284078652</v>
      </c>
      <c r="CE9" s="717">
        <f t="shared" si="43"/>
        <v>905.00885284078652</v>
      </c>
      <c r="CF9" s="734">
        <f t="shared" si="43"/>
        <v>2.8621519778977776E-2</v>
      </c>
      <c r="CG9" s="518">
        <f t="shared" si="44"/>
        <v>905.03747436056551</v>
      </c>
      <c r="CH9" s="677">
        <f t="shared" si="45"/>
        <v>0</v>
      </c>
      <c r="CI9" s="734">
        <f t="shared" si="45"/>
        <v>165.90131285142598</v>
      </c>
      <c r="CJ9" s="518">
        <f t="shared" si="46"/>
        <v>165.90131285142598</v>
      </c>
      <c r="CK9" s="717">
        <f t="shared" si="47"/>
        <v>45.256622840000006</v>
      </c>
      <c r="CL9" s="734">
        <f t="shared" si="47"/>
        <v>30.921407640994168</v>
      </c>
      <c r="CM9" s="518">
        <f t="shared" si="48"/>
        <v>76.178030480994181</v>
      </c>
      <c r="CN9" s="717">
        <f t="shared" si="49"/>
        <v>18.543934387337014</v>
      </c>
      <c r="CO9" s="730">
        <f t="shared" si="49"/>
        <v>246.92179057404158</v>
      </c>
      <c r="CP9" s="731">
        <f t="shared" si="50"/>
        <v>265.46572496137861</v>
      </c>
      <c r="CQ9" s="725">
        <f t="shared" si="51"/>
        <v>1825.352767114646</v>
      </c>
      <c r="CR9" s="642">
        <f t="shared" si="52"/>
        <v>-100.63820878681372</v>
      </c>
      <c r="CS9" s="518">
        <f t="shared" si="53"/>
        <v>1724.7145583278323</v>
      </c>
      <c r="CT9" s="717">
        <f t="shared" si="54"/>
        <v>1855.1364400303992</v>
      </c>
      <c r="CU9" s="642">
        <f t="shared" si="55"/>
        <v>-94.131981555800621</v>
      </c>
      <c r="CV9" s="721">
        <f t="shared" si="56"/>
        <v>1761.0044584745986</v>
      </c>
      <c r="CW9" s="717">
        <f t="shared" si="57"/>
        <v>3680.4892071450449</v>
      </c>
      <c r="CX9" s="642">
        <f t="shared" si="57"/>
        <v>-194.77019034261434</v>
      </c>
      <c r="CY9" s="715">
        <f t="shared" si="58"/>
        <v>3485.7190168024308</v>
      </c>
    </row>
    <row r="10" spans="1:107" s="644" customFormat="1" ht="13.5" customHeight="1">
      <c r="A10" s="640" t="s">
        <v>16</v>
      </c>
      <c r="B10" s="705">
        <v>836.57411132863945</v>
      </c>
      <c r="C10" s="642">
        <v>-17.93634905157305</v>
      </c>
      <c r="D10" s="484">
        <f t="shared" si="0"/>
        <v>818.63776227706637</v>
      </c>
      <c r="E10" s="674">
        <v>304.76847119111875</v>
      </c>
      <c r="F10" s="642">
        <v>-71.307791344348743</v>
      </c>
      <c r="G10" s="641">
        <f t="shared" si="1"/>
        <v>233.46067984677001</v>
      </c>
      <c r="H10" s="677">
        <v>329.60515234286214</v>
      </c>
      <c r="I10" s="642">
        <v>-75.501591859900444</v>
      </c>
      <c r="J10" s="731">
        <f t="shared" si="2"/>
        <v>254.10356048296171</v>
      </c>
      <c r="K10" s="725">
        <f t="shared" si="3"/>
        <v>634.37362353398089</v>
      </c>
      <c r="L10" s="642">
        <f t="shared" si="3"/>
        <v>-146.80938320424917</v>
      </c>
      <c r="M10" s="731">
        <f t="shared" si="4"/>
        <v>487.56424032973172</v>
      </c>
      <c r="N10" s="674">
        <v>0</v>
      </c>
      <c r="O10" s="734">
        <v>1.6695886537737039E-2</v>
      </c>
      <c r="P10" s="518">
        <f t="shared" si="5"/>
        <v>1.6695886537737039E-2</v>
      </c>
      <c r="Q10" s="717">
        <v>456.10254947163025</v>
      </c>
      <c r="R10" s="642">
        <v>0</v>
      </c>
      <c r="S10" s="518">
        <f t="shared" si="6"/>
        <v>456.10254947163025</v>
      </c>
      <c r="T10" s="717">
        <f t="shared" si="7"/>
        <v>456.10254947163025</v>
      </c>
      <c r="U10" s="734">
        <f t="shared" si="7"/>
        <v>1.6695886537737039E-2</v>
      </c>
      <c r="V10" s="518">
        <f t="shared" si="8"/>
        <v>456.11924535816797</v>
      </c>
      <c r="W10" s="677">
        <v>0</v>
      </c>
      <c r="X10" s="734">
        <v>82.148677124992474</v>
      </c>
      <c r="Y10" s="518">
        <f t="shared" si="9"/>
        <v>82.148677124992474</v>
      </c>
      <c r="Z10" s="717">
        <v>12.64835152</v>
      </c>
      <c r="AA10" s="734">
        <v>12.621472740315077</v>
      </c>
      <c r="AB10" s="518">
        <f t="shared" si="10"/>
        <v>25.269824260315076</v>
      </c>
      <c r="AC10" s="717">
        <v>8.861565317651003</v>
      </c>
      <c r="AD10" s="730">
        <v>194.19236456111841</v>
      </c>
      <c r="AE10" s="731">
        <f t="shared" si="11"/>
        <v>203.05392987876942</v>
      </c>
      <c r="AF10" s="725">
        <f t="shared" si="12"/>
        <v>1162.8524993574092</v>
      </c>
      <c r="AG10" s="642">
        <f t="shared" si="13"/>
        <v>-89.227444509384057</v>
      </c>
      <c r="AH10" s="518">
        <f t="shared" si="14"/>
        <v>1073.6250548480252</v>
      </c>
      <c r="AI10" s="717">
        <f t="shared" si="15"/>
        <v>1074.6702162409183</v>
      </c>
      <c r="AJ10" s="642">
        <f t="shared" si="16"/>
        <v>-75.501591859900444</v>
      </c>
      <c r="AK10" s="518">
        <f t="shared" si="17"/>
        <v>999.16862438101782</v>
      </c>
      <c r="AL10" s="717">
        <f t="shared" si="18"/>
        <v>2237.5227155983275</v>
      </c>
      <c r="AM10" s="642">
        <f t="shared" si="18"/>
        <v>-164.7290363692845</v>
      </c>
      <c r="AN10" s="518">
        <f t="shared" si="19"/>
        <v>2072.7936792290429</v>
      </c>
      <c r="AO10" s="717">
        <v>3.8871668412042433</v>
      </c>
      <c r="AP10" s="734">
        <v>3.6422093708629828</v>
      </c>
      <c r="AQ10" s="518">
        <f t="shared" si="20"/>
        <v>7.5293762120672261</v>
      </c>
      <c r="AR10" s="674">
        <v>0</v>
      </c>
      <c r="AS10" s="642">
        <v>0</v>
      </c>
      <c r="AT10" s="484">
        <f t="shared" si="21"/>
        <v>0</v>
      </c>
      <c r="AU10" s="717">
        <v>20.387830920884198</v>
      </c>
      <c r="AV10" s="642">
        <v>0</v>
      </c>
      <c r="AW10" s="745">
        <f t="shared" si="22"/>
        <v>20.387830920884198</v>
      </c>
      <c r="AX10" s="749">
        <f t="shared" si="23"/>
        <v>20.387830920884198</v>
      </c>
      <c r="AY10" s="642">
        <f t="shared" si="23"/>
        <v>0</v>
      </c>
      <c r="AZ10" s="518">
        <f t="shared" si="24"/>
        <v>20.387830920884198</v>
      </c>
      <c r="BA10" s="677">
        <v>0</v>
      </c>
      <c r="BB10" s="734">
        <v>5.7013936650909508E-2</v>
      </c>
      <c r="BC10" s="745">
        <f t="shared" si="25"/>
        <v>5.7013936650909508E-2</v>
      </c>
      <c r="BD10" s="746">
        <f t="shared" si="59"/>
        <v>3.8871668412042433</v>
      </c>
      <c r="BE10" s="642">
        <f t="shared" si="60"/>
        <v>0</v>
      </c>
      <c r="BF10" s="518">
        <f t="shared" si="26"/>
        <v>3.8871668412042433</v>
      </c>
      <c r="BG10" s="717">
        <f t="shared" si="61"/>
        <v>24.087054228398092</v>
      </c>
      <c r="BH10" s="642">
        <f t="shared" si="62"/>
        <v>0</v>
      </c>
      <c r="BI10" s="518">
        <f t="shared" si="27"/>
        <v>24.087054228398092</v>
      </c>
      <c r="BJ10" s="717">
        <f t="shared" si="28"/>
        <v>27.974221069602336</v>
      </c>
      <c r="BK10" s="642">
        <f t="shared" si="28"/>
        <v>0</v>
      </c>
      <c r="BL10" s="518">
        <f t="shared" si="29"/>
        <v>27.974221069602336</v>
      </c>
      <c r="BM10" s="717">
        <f t="shared" si="63"/>
        <v>836.57411132863945</v>
      </c>
      <c r="BN10" s="642">
        <f t="shared" si="64"/>
        <v>-17.93634905157305</v>
      </c>
      <c r="BO10" s="741">
        <f t="shared" si="30"/>
        <v>818.63776227706637</v>
      </c>
      <c r="BP10" s="742">
        <f t="shared" si="31"/>
        <v>308.655638032323</v>
      </c>
      <c r="BQ10" s="642">
        <f t="shared" si="32"/>
        <v>-71.307791344348743</v>
      </c>
      <c r="BR10" s="731">
        <f t="shared" si="33"/>
        <v>237.34784668797425</v>
      </c>
      <c r="BS10" s="717">
        <f t="shared" si="34"/>
        <v>333.24736171372513</v>
      </c>
      <c r="BT10" s="642">
        <f t="shared" si="35"/>
        <v>-75.501591859900444</v>
      </c>
      <c r="BU10" s="731">
        <f t="shared" si="36"/>
        <v>257.7457698538247</v>
      </c>
      <c r="BV10" s="725">
        <f t="shared" si="37"/>
        <v>641.90299974604818</v>
      </c>
      <c r="BW10" s="642">
        <f t="shared" si="37"/>
        <v>-146.80938320424917</v>
      </c>
      <c r="BX10" s="738">
        <f t="shared" si="38"/>
        <v>495.09361654179901</v>
      </c>
      <c r="BY10" s="643">
        <f t="shared" si="39"/>
        <v>0</v>
      </c>
      <c r="BZ10" s="734">
        <f t="shared" si="39"/>
        <v>1.6695886537737039E-2</v>
      </c>
      <c r="CA10" s="518">
        <f t="shared" si="40"/>
        <v>1.6695886537737039E-2</v>
      </c>
      <c r="CB10" s="717">
        <f t="shared" si="41"/>
        <v>476.49038039251445</v>
      </c>
      <c r="CC10" s="642">
        <f t="shared" si="41"/>
        <v>0</v>
      </c>
      <c r="CD10" s="518">
        <f t="shared" si="42"/>
        <v>476.49038039251445</v>
      </c>
      <c r="CE10" s="717">
        <f t="shared" si="43"/>
        <v>476.49038039251445</v>
      </c>
      <c r="CF10" s="734">
        <f t="shared" si="43"/>
        <v>1.6695886537737039E-2</v>
      </c>
      <c r="CG10" s="518">
        <f t="shared" si="44"/>
        <v>476.50707627905217</v>
      </c>
      <c r="CH10" s="677">
        <f t="shared" si="45"/>
        <v>0</v>
      </c>
      <c r="CI10" s="734">
        <f t="shared" si="45"/>
        <v>82.148677124992474</v>
      </c>
      <c r="CJ10" s="518">
        <f t="shared" si="46"/>
        <v>82.148677124992474</v>
      </c>
      <c r="CK10" s="717">
        <f t="shared" si="47"/>
        <v>12.64835152</v>
      </c>
      <c r="CL10" s="734">
        <f t="shared" si="47"/>
        <v>12.621472740315077</v>
      </c>
      <c r="CM10" s="518">
        <f t="shared" si="48"/>
        <v>25.269824260315076</v>
      </c>
      <c r="CN10" s="717">
        <f t="shared" si="49"/>
        <v>8.861565317651003</v>
      </c>
      <c r="CO10" s="730">
        <f t="shared" si="49"/>
        <v>194.24937849776933</v>
      </c>
      <c r="CP10" s="731">
        <f t="shared" si="50"/>
        <v>203.11094381542034</v>
      </c>
      <c r="CQ10" s="725">
        <f t="shared" si="51"/>
        <v>1166.7396661986133</v>
      </c>
      <c r="CR10" s="642">
        <f t="shared" si="52"/>
        <v>-89.227444509384057</v>
      </c>
      <c r="CS10" s="518">
        <f t="shared" si="53"/>
        <v>1077.5122216892294</v>
      </c>
      <c r="CT10" s="717">
        <f t="shared" si="54"/>
        <v>1098.7572704693164</v>
      </c>
      <c r="CU10" s="642">
        <f t="shared" si="55"/>
        <v>-75.501591859900444</v>
      </c>
      <c r="CV10" s="721">
        <f t="shared" si="56"/>
        <v>1023.2556786094159</v>
      </c>
      <c r="CW10" s="717">
        <f t="shared" si="57"/>
        <v>2265.4969366679297</v>
      </c>
      <c r="CX10" s="642">
        <f t="shared" si="57"/>
        <v>-164.7290363692845</v>
      </c>
      <c r="CY10" s="715">
        <f t="shared" si="58"/>
        <v>2100.7679002986451</v>
      </c>
    </row>
    <row r="11" spans="1:107" s="644" customFormat="1" ht="13.5" customHeight="1">
      <c r="A11" s="640" t="s">
        <v>17</v>
      </c>
      <c r="B11" s="705">
        <v>2948.6497743440164</v>
      </c>
      <c r="C11" s="642">
        <v>8.9751751947612881</v>
      </c>
      <c r="D11" s="484">
        <f t="shared" si="0"/>
        <v>2957.6249495387779</v>
      </c>
      <c r="E11" s="674">
        <v>1089.9948223899487</v>
      </c>
      <c r="F11" s="642">
        <v>-195.03487619954092</v>
      </c>
      <c r="G11" s="641">
        <f t="shared" si="1"/>
        <v>894.95994619040778</v>
      </c>
      <c r="H11" s="677">
        <v>1187.358836413182</v>
      </c>
      <c r="I11" s="642">
        <v>-212.17043070371187</v>
      </c>
      <c r="J11" s="731">
        <f t="shared" si="2"/>
        <v>975.18840570947009</v>
      </c>
      <c r="K11" s="725">
        <f t="shared" si="3"/>
        <v>2277.3536588031307</v>
      </c>
      <c r="L11" s="642">
        <f t="shared" si="3"/>
        <v>-407.20530690325279</v>
      </c>
      <c r="M11" s="731">
        <f t="shared" si="4"/>
        <v>1870.148351899878</v>
      </c>
      <c r="N11" s="674">
        <v>0</v>
      </c>
      <c r="O11" s="734">
        <v>1.6695886537737036E-2</v>
      </c>
      <c r="P11" s="518">
        <f t="shared" si="5"/>
        <v>1.6695886537737036E-2</v>
      </c>
      <c r="Q11" s="717">
        <v>2048.2632576939091</v>
      </c>
      <c r="R11" s="642">
        <v>0</v>
      </c>
      <c r="S11" s="518">
        <f t="shared" si="6"/>
        <v>2048.2632576939091</v>
      </c>
      <c r="T11" s="717">
        <f t="shared" si="7"/>
        <v>2048.2632576939091</v>
      </c>
      <c r="U11" s="734">
        <f t="shared" si="7"/>
        <v>1.6695886537737036E-2</v>
      </c>
      <c r="V11" s="518">
        <f t="shared" si="8"/>
        <v>2048.279953580447</v>
      </c>
      <c r="W11" s="677">
        <v>0</v>
      </c>
      <c r="X11" s="734">
        <v>451.69939131074534</v>
      </c>
      <c r="Y11" s="518">
        <f t="shared" si="9"/>
        <v>451.69939131074534</v>
      </c>
      <c r="Z11" s="717">
        <v>73.945885360000005</v>
      </c>
      <c r="AA11" s="734">
        <v>52.144864269900452</v>
      </c>
      <c r="AB11" s="518">
        <f t="shared" si="10"/>
        <v>126.09074962990046</v>
      </c>
      <c r="AC11" s="717">
        <v>20.910609592070944</v>
      </c>
      <c r="AD11" s="730">
        <v>535.61704564930596</v>
      </c>
      <c r="AE11" s="731">
        <f t="shared" si="11"/>
        <v>556.52765524137692</v>
      </c>
      <c r="AF11" s="725">
        <f t="shared" si="12"/>
        <v>4133.5010916860356</v>
      </c>
      <c r="AG11" s="642">
        <f t="shared" si="13"/>
        <v>-186.04300511824189</v>
      </c>
      <c r="AH11" s="518">
        <f t="shared" si="14"/>
        <v>3947.4580865677935</v>
      </c>
      <c r="AI11" s="717">
        <f t="shared" si="15"/>
        <v>4275.0833953370429</v>
      </c>
      <c r="AJ11" s="642">
        <f t="shared" si="16"/>
        <v>-212.17043070371187</v>
      </c>
      <c r="AK11" s="518">
        <f t="shared" si="17"/>
        <v>4062.9129646333313</v>
      </c>
      <c r="AL11" s="717">
        <f t="shared" si="18"/>
        <v>8408.5844870230794</v>
      </c>
      <c r="AM11" s="642">
        <f t="shared" si="18"/>
        <v>-398.21343582195379</v>
      </c>
      <c r="AN11" s="518">
        <f t="shared" si="19"/>
        <v>8010.3710512011257</v>
      </c>
      <c r="AO11" s="717">
        <v>14.101169073859346</v>
      </c>
      <c r="AP11" s="734">
        <v>13.484297968504308</v>
      </c>
      <c r="AQ11" s="518">
        <f t="shared" si="20"/>
        <v>27.585467042363653</v>
      </c>
      <c r="AR11" s="674">
        <v>0</v>
      </c>
      <c r="AS11" s="642">
        <v>0</v>
      </c>
      <c r="AT11" s="484">
        <f t="shared" si="21"/>
        <v>0</v>
      </c>
      <c r="AU11" s="717">
        <v>17.167639786002848</v>
      </c>
      <c r="AV11" s="642">
        <v>0</v>
      </c>
      <c r="AW11" s="745">
        <f t="shared" si="22"/>
        <v>17.167639786002848</v>
      </c>
      <c r="AX11" s="749">
        <f t="shared" si="23"/>
        <v>17.167639786002848</v>
      </c>
      <c r="AY11" s="642">
        <f t="shared" si="23"/>
        <v>0</v>
      </c>
      <c r="AZ11" s="518">
        <f t="shared" si="24"/>
        <v>17.167639786002848</v>
      </c>
      <c r="BA11" s="677">
        <v>0</v>
      </c>
      <c r="BB11" s="734">
        <v>0.27174609529563071</v>
      </c>
      <c r="BC11" s="745">
        <f t="shared" si="25"/>
        <v>0.27174609529563071</v>
      </c>
      <c r="BD11" s="746">
        <f t="shared" si="59"/>
        <v>14.101169073859346</v>
      </c>
      <c r="BE11" s="642">
        <f t="shared" si="60"/>
        <v>0</v>
      </c>
      <c r="BF11" s="518">
        <f t="shared" si="26"/>
        <v>14.101169073859346</v>
      </c>
      <c r="BG11" s="717">
        <f t="shared" si="61"/>
        <v>30.923683849802785</v>
      </c>
      <c r="BH11" s="642">
        <f t="shared" si="62"/>
        <v>0</v>
      </c>
      <c r="BI11" s="518">
        <f t="shared" si="27"/>
        <v>30.923683849802785</v>
      </c>
      <c r="BJ11" s="717">
        <f t="shared" si="28"/>
        <v>45.024852923662131</v>
      </c>
      <c r="BK11" s="642">
        <f t="shared" si="28"/>
        <v>0</v>
      </c>
      <c r="BL11" s="518">
        <f t="shared" si="29"/>
        <v>45.024852923662131</v>
      </c>
      <c r="BM11" s="717">
        <f t="shared" si="63"/>
        <v>2948.6497743440164</v>
      </c>
      <c r="BN11" s="642">
        <f t="shared" si="64"/>
        <v>8.9751751947612881</v>
      </c>
      <c r="BO11" s="741">
        <f t="shared" si="30"/>
        <v>2957.6249495387779</v>
      </c>
      <c r="BP11" s="742">
        <f t="shared" si="31"/>
        <v>1104.0959914638081</v>
      </c>
      <c r="BQ11" s="642">
        <f t="shared" si="32"/>
        <v>-195.03487619954092</v>
      </c>
      <c r="BR11" s="731">
        <f t="shared" si="33"/>
        <v>909.06111526426719</v>
      </c>
      <c r="BS11" s="717">
        <f t="shared" si="34"/>
        <v>1200.8431343816862</v>
      </c>
      <c r="BT11" s="642">
        <f t="shared" si="35"/>
        <v>-212.17043070371187</v>
      </c>
      <c r="BU11" s="731">
        <f t="shared" si="36"/>
        <v>988.67270367797437</v>
      </c>
      <c r="BV11" s="725">
        <f t="shared" si="37"/>
        <v>2304.9391258454943</v>
      </c>
      <c r="BW11" s="642">
        <f t="shared" si="37"/>
        <v>-407.20530690325279</v>
      </c>
      <c r="BX11" s="738">
        <f t="shared" si="38"/>
        <v>1897.7338189422417</v>
      </c>
      <c r="BY11" s="643">
        <f t="shared" si="39"/>
        <v>0</v>
      </c>
      <c r="BZ11" s="734">
        <f t="shared" si="39"/>
        <v>1.6695886537737036E-2</v>
      </c>
      <c r="CA11" s="518">
        <f t="shared" si="40"/>
        <v>1.6695886537737036E-2</v>
      </c>
      <c r="CB11" s="717">
        <f t="shared" si="41"/>
        <v>2065.4308974799119</v>
      </c>
      <c r="CC11" s="642">
        <f t="shared" si="41"/>
        <v>0</v>
      </c>
      <c r="CD11" s="518">
        <f t="shared" si="42"/>
        <v>2065.4308974799119</v>
      </c>
      <c r="CE11" s="717">
        <f t="shared" si="43"/>
        <v>2065.4308974799119</v>
      </c>
      <c r="CF11" s="734">
        <f t="shared" si="43"/>
        <v>1.6695886537737036E-2</v>
      </c>
      <c r="CG11" s="518">
        <f t="shared" si="44"/>
        <v>2065.4475933664498</v>
      </c>
      <c r="CH11" s="677">
        <f t="shared" si="45"/>
        <v>0</v>
      </c>
      <c r="CI11" s="734">
        <f t="shared" si="45"/>
        <v>451.69939131074534</v>
      </c>
      <c r="CJ11" s="518">
        <f t="shared" si="46"/>
        <v>451.69939131074534</v>
      </c>
      <c r="CK11" s="717">
        <f t="shared" si="47"/>
        <v>73.945885360000005</v>
      </c>
      <c r="CL11" s="734">
        <f t="shared" si="47"/>
        <v>52.144864269900452</v>
      </c>
      <c r="CM11" s="518">
        <f t="shared" si="48"/>
        <v>126.09074962990046</v>
      </c>
      <c r="CN11" s="717">
        <f t="shared" si="49"/>
        <v>20.910609592070944</v>
      </c>
      <c r="CO11" s="730">
        <f t="shared" si="49"/>
        <v>535.88879174460158</v>
      </c>
      <c r="CP11" s="731">
        <f t="shared" si="50"/>
        <v>556.79940133667253</v>
      </c>
      <c r="CQ11" s="725">
        <f t="shared" si="51"/>
        <v>4147.6022607598952</v>
      </c>
      <c r="CR11" s="642">
        <f t="shared" si="52"/>
        <v>-186.04300511824189</v>
      </c>
      <c r="CS11" s="518">
        <f t="shared" si="53"/>
        <v>3961.5592556416532</v>
      </c>
      <c r="CT11" s="717">
        <f t="shared" si="54"/>
        <v>4306.0070791868457</v>
      </c>
      <c r="CU11" s="642">
        <f t="shared" si="55"/>
        <v>-212.17043070371187</v>
      </c>
      <c r="CV11" s="721">
        <f t="shared" si="56"/>
        <v>4093.836648483134</v>
      </c>
      <c r="CW11" s="717">
        <f t="shared" si="57"/>
        <v>8453.6093399467409</v>
      </c>
      <c r="CX11" s="642">
        <f t="shared" si="57"/>
        <v>-398.21343582195379</v>
      </c>
      <c r="CY11" s="715">
        <f t="shared" si="58"/>
        <v>8055.3959041247872</v>
      </c>
    </row>
    <row r="12" spans="1:107" s="644" customFormat="1" ht="13.5" customHeight="1">
      <c r="A12" s="640" t="s">
        <v>18</v>
      </c>
      <c r="B12" s="705">
        <v>1890.6568780316602</v>
      </c>
      <c r="C12" s="642">
        <v>-53.856789423238617</v>
      </c>
      <c r="D12" s="484">
        <f t="shared" si="0"/>
        <v>1836.8000886084217</v>
      </c>
      <c r="E12" s="674">
        <v>572.78773259892876</v>
      </c>
      <c r="F12" s="642">
        <v>-108.43874260783222</v>
      </c>
      <c r="G12" s="641">
        <f t="shared" si="1"/>
        <v>464.34898999109652</v>
      </c>
      <c r="H12" s="677">
        <v>621.61785625172342</v>
      </c>
      <c r="I12" s="642">
        <v>-119.87558894758487</v>
      </c>
      <c r="J12" s="731">
        <f t="shared" si="2"/>
        <v>501.74226730413852</v>
      </c>
      <c r="K12" s="725">
        <f t="shared" si="3"/>
        <v>1194.4055888506523</v>
      </c>
      <c r="L12" s="642">
        <f t="shared" si="3"/>
        <v>-228.31433155541708</v>
      </c>
      <c r="M12" s="731">
        <f t="shared" si="4"/>
        <v>966.09125729523521</v>
      </c>
      <c r="N12" s="674">
        <v>0</v>
      </c>
      <c r="O12" s="734">
        <v>1.4310759889488888E-2</v>
      </c>
      <c r="P12" s="518">
        <f t="shared" si="5"/>
        <v>1.4310759889488888E-2</v>
      </c>
      <c r="Q12" s="717">
        <v>944.4988549588802</v>
      </c>
      <c r="R12" s="642">
        <v>0</v>
      </c>
      <c r="S12" s="518">
        <f t="shared" si="6"/>
        <v>944.4988549588802</v>
      </c>
      <c r="T12" s="717">
        <f t="shared" si="7"/>
        <v>944.4988549588802</v>
      </c>
      <c r="U12" s="734">
        <f t="shared" si="7"/>
        <v>1.4310759889488888E-2</v>
      </c>
      <c r="V12" s="518">
        <f t="shared" si="8"/>
        <v>944.51316571876964</v>
      </c>
      <c r="W12" s="677">
        <v>0</v>
      </c>
      <c r="X12" s="734">
        <v>114.02980719299383</v>
      </c>
      <c r="Y12" s="518">
        <f t="shared" si="9"/>
        <v>114.02980719299383</v>
      </c>
      <c r="Z12" s="717">
        <v>28.23927548</v>
      </c>
      <c r="AA12" s="734">
        <v>26.730623889669655</v>
      </c>
      <c r="AB12" s="518">
        <f t="shared" si="10"/>
        <v>54.969899369669655</v>
      </c>
      <c r="AC12" s="717">
        <v>10.211981299474516</v>
      </c>
      <c r="AD12" s="730">
        <v>370.36729953513645</v>
      </c>
      <c r="AE12" s="731">
        <f t="shared" si="11"/>
        <v>380.57928083461098</v>
      </c>
      <c r="AF12" s="725">
        <f t="shared" si="12"/>
        <v>2501.8958674100636</v>
      </c>
      <c r="AG12" s="642">
        <f t="shared" si="13"/>
        <v>-162.28122127118135</v>
      </c>
      <c r="AH12" s="518">
        <f t="shared" si="14"/>
        <v>2339.6146461388821</v>
      </c>
      <c r="AI12" s="717">
        <f t="shared" si="15"/>
        <v>2077.2444418284035</v>
      </c>
      <c r="AJ12" s="642">
        <f t="shared" si="16"/>
        <v>-119.87558894758487</v>
      </c>
      <c r="AK12" s="518">
        <f t="shared" si="17"/>
        <v>1957.3688528808186</v>
      </c>
      <c r="AL12" s="717">
        <f t="shared" si="18"/>
        <v>4579.1403092384671</v>
      </c>
      <c r="AM12" s="642">
        <f t="shared" si="18"/>
        <v>-282.15681021876622</v>
      </c>
      <c r="AN12" s="518">
        <f t="shared" si="19"/>
        <v>4296.9834990197005</v>
      </c>
      <c r="AO12" s="717">
        <v>15.465486593460454</v>
      </c>
      <c r="AP12" s="734">
        <v>8.0757648608976194</v>
      </c>
      <c r="AQ12" s="518">
        <f t="shared" si="20"/>
        <v>23.541251454358076</v>
      </c>
      <c r="AR12" s="674">
        <v>0</v>
      </c>
      <c r="AS12" s="642">
        <v>0</v>
      </c>
      <c r="AT12" s="484">
        <f t="shared" si="21"/>
        <v>0</v>
      </c>
      <c r="AU12" s="717">
        <v>24.190801577807449</v>
      </c>
      <c r="AV12" s="642">
        <v>0</v>
      </c>
      <c r="AW12" s="745">
        <f t="shared" si="22"/>
        <v>24.190801577807449</v>
      </c>
      <c r="AX12" s="749">
        <f t="shared" si="23"/>
        <v>24.190801577807449</v>
      </c>
      <c r="AY12" s="642">
        <f t="shared" si="23"/>
        <v>0</v>
      </c>
      <c r="AZ12" s="518">
        <f t="shared" si="24"/>
        <v>24.190801577807449</v>
      </c>
      <c r="BA12" s="677">
        <v>0</v>
      </c>
      <c r="BB12" s="734">
        <v>0.11836880955120367</v>
      </c>
      <c r="BC12" s="745">
        <f t="shared" si="25"/>
        <v>0.11836880955120367</v>
      </c>
      <c r="BD12" s="746">
        <f t="shared" si="59"/>
        <v>15.465486593460454</v>
      </c>
      <c r="BE12" s="642">
        <f t="shared" si="60"/>
        <v>0</v>
      </c>
      <c r="BF12" s="518">
        <f t="shared" si="26"/>
        <v>15.465486593460454</v>
      </c>
      <c r="BG12" s="717">
        <f t="shared" si="61"/>
        <v>32.384935248256276</v>
      </c>
      <c r="BH12" s="642">
        <f t="shared" si="62"/>
        <v>0</v>
      </c>
      <c r="BI12" s="518">
        <f t="shared" si="27"/>
        <v>32.384935248256276</v>
      </c>
      <c r="BJ12" s="717">
        <f t="shared" si="28"/>
        <v>47.850421841716731</v>
      </c>
      <c r="BK12" s="642">
        <f t="shared" si="28"/>
        <v>0</v>
      </c>
      <c r="BL12" s="518">
        <f t="shared" si="29"/>
        <v>47.850421841716731</v>
      </c>
      <c r="BM12" s="717">
        <f t="shared" si="63"/>
        <v>1890.6568780316602</v>
      </c>
      <c r="BN12" s="642">
        <f t="shared" si="64"/>
        <v>-53.856789423238617</v>
      </c>
      <c r="BO12" s="741">
        <f t="shared" si="30"/>
        <v>1836.8000886084217</v>
      </c>
      <c r="BP12" s="742">
        <f t="shared" si="31"/>
        <v>588.25321919238922</v>
      </c>
      <c r="BQ12" s="642">
        <f t="shared" si="32"/>
        <v>-108.43874260783222</v>
      </c>
      <c r="BR12" s="731">
        <f t="shared" si="33"/>
        <v>479.81447658455699</v>
      </c>
      <c r="BS12" s="717">
        <f t="shared" si="34"/>
        <v>629.69362111262103</v>
      </c>
      <c r="BT12" s="642">
        <f t="shared" si="35"/>
        <v>-119.87558894758487</v>
      </c>
      <c r="BU12" s="731">
        <f t="shared" si="36"/>
        <v>509.81803216503613</v>
      </c>
      <c r="BV12" s="725">
        <f t="shared" si="37"/>
        <v>1217.9468403050103</v>
      </c>
      <c r="BW12" s="642">
        <f t="shared" si="37"/>
        <v>-228.31433155541708</v>
      </c>
      <c r="BX12" s="738">
        <f t="shared" si="38"/>
        <v>989.63250874959317</v>
      </c>
      <c r="BY12" s="643">
        <f t="shared" si="39"/>
        <v>0</v>
      </c>
      <c r="BZ12" s="734">
        <f t="shared" si="39"/>
        <v>1.4310759889488888E-2</v>
      </c>
      <c r="CA12" s="518">
        <f t="shared" si="40"/>
        <v>1.4310759889488888E-2</v>
      </c>
      <c r="CB12" s="717">
        <f t="shared" si="41"/>
        <v>968.68965653668761</v>
      </c>
      <c r="CC12" s="642">
        <f t="shared" si="41"/>
        <v>0</v>
      </c>
      <c r="CD12" s="518">
        <f t="shared" si="42"/>
        <v>968.68965653668761</v>
      </c>
      <c r="CE12" s="717">
        <f t="shared" si="43"/>
        <v>968.68965653668761</v>
      </c>
      <c r="CF12" s="734">
        <f t="shared" si="43"/>
        <v>1.4310759889488888E-2</v>
      </c>
      <c r="CG12" s="518">
        <f t="shared" si="44"/>
        <v>968.70396729657705</v>
      </c>
      <c r="CH12" s="677">
        <f t="shared" si="45"/>
        <v>0</v>
      </c>
      <c r="CI12" s="734">
        <f t="shared" si="45"/>
        <v>114.02980719299383</v>
      </c>
      <c r="CJ12" s="518">
        <f t="shared" si="46"/>
        <v>114.02980719299383</v>
      </c>
      <c r="CK12" s="717">
        <f t="shared" si="47"/>
        <v>28.23927548</v>
      </c>
      <c r="CL12" s="734">
        <f t="shared" si="47"/>
        <v>26.730623889669655</v>
      </c>
      <c r="CM12" s="518">
        <f t="shared" si="48"/>
        <v>54.969899369669655</v>
      </c>
      <c r="CN12" s="717">
        <f t="shared" si="49"/>
        <v>10.211981299474516</v>
      </c>
      <c r="CO12" s="730">
        <f t="shared" si="49"/>
        <v>370.48566834468767</v>
      </c>
      <c r="CP12" s="731">
        <f t="shared" si="50"/>
        <v>380.6976496441622</v>
      </c>
      <c r="CQ12" s="725">
        <f t="shared" si="51"/>
        <v>2517.361354003524</v>
      </c>
      <c r="CR12" s="642">
        <f t="shared" si="52"/>
        <v>-162.28122127118135</v>
      </c>
      <c r="CS12" s="518">
        <f t="shared" si="53"/>
        <v>2355.0801327323425</v>
      </c>
      <c r="CT12" s="717">
        <f t="shared" si="54"/>
        <v>2109.6293770766597</v>
      </c>
      <c r="CU12" s="642">
        <f t="shared" si="55"/>
        <v>-119.87558894758487</v>
      </c>
      <c r="CV12" s="721">
        <f t="shared" si="56"/>
        <v>1989.7537881290748</v>
      </c>
      <c r="CW12" s="717">
        <f t="shared" si="57"/>
        <v>4626.9907310801837</v>
      </c>
      <c r="CX12" s="642">
        <f t="shared" si="57"/>
        <v>-282.15681021876622</v>
      </c>
      <c r="CY12" s="715">
        <f t="shared" si="58"/>
        <v>4344.833920861417</v>
      </c>
    </row>
    <row r="13" spans="1:107" s="644" customFormat="1" ht="13.5" customHeight="1">
      <c r="A13" s="640" t="s">
        <v>19</v>
      </c>
      <c r="B13" s="707">
        <v>1020.4528782789055</v>
      </c>
      <c r="C13" s="708">
        <v>-97.370288808890379</v>
      </c>
      <c r="D13" s="709">
        <f t="shared" si="0"/>
        <v>923.08258947001514</v>
      </c>
      <c r="E13" s="710">
        <v>286.5614962586501</v>
      </c>
      <c r="F13" s="708">
        <v>-74.140455800824853</v>
      </c>
      <c r="G13" s="711">
        <f t="shared" si="1"/>
        <v>212.42104045782526</v>
      </c>
      <c r="H13" s="712">
        <v>366.87278056978676</v>
      </c>
      <c r="I13" s="708">
        <v>-95.025745856326452</v>
      </c>
      <c r="J13" s="733">
        <f t="shared" si="2"/>
        <v>271.84703471346029</v>
      </c>
      <c r="K13" s="726">
        <f t="shared" si="3"/>
        <v>653.43427682843685</v>
      </c>
      <c r="L13" s="708">
        <f t="shared" si="3"/>
        <v>-169.1662016571513</v>
      </c>
      <c r="M13" s="733">
        <f t="shared" si="4"/>
        <v>484.26807517128555</v>
      </c>
      <c r="N13" s="710">
        <v>0</v>
      </c>
      <c r="O13" s="735">
        <v>1.4310759889488888E-2</v>
      </c>
      <c r="P13" s="724">
        <f t="shared" si="5"/>
        <v>1.4310759889488888E-2</v>
      </c>
      <c r="Q13" s="718">
        <v>459.75967912648781</v>
      </c>
      <c r="R13" s="708">
        <v>0</v>
      </c>
      <c r="S13" s="724">
        <f t="shared" si="6"/>
        <v>459.75967912648781</v>
      </c>
      <c r="T13" s="718">
        <f t="shared" si="7"/>
        <v>459.75967912648781</v>
      </c>
      <c r="U13" s="735">
        <f t="shared" si="7"/>
        <v>1.4310759889488888E-2</v>
      </c>
      <c r="V13" s="724">
        <f t="shared" si="8"/>
        <v>459.77398988637731</v>
      </c>
      <c r="W13" s="712">
        <v>0</v>
      </c>
      <c r="X13" s="735">
        <v>62.773716434425339</v>
      </c>
      <c r="Y13" s="724">
        <f t="shared" si="9"/>
        <v>62.773716434425339</v>
      </c>
      <c r="Z13" s="718">
        <v>19.68553704</v>
      </c>
      <c r="AA13" s="735">
        <v>18.917700253529581</v>
      </c>
      <c r="AB13" s="724">
        <f t="shared" si="10"/>
        <v>38.603237293529581</v>
      </c>
      <c r="AC13" s="718">
        <v>6.7862885280436247</v>
      </c>
      <c r="AD13" s="732">
        <v>215.53528710371705</v>
      </c>
      <c r="AE13" s="733">
        <f t="shared" si="11"/>
        <v>222.32157563176068</v>
      </c>
      <c r="AF13" s="726">
        <f t="shared" si="12"/>
        <v>1333.4862001055992</v>
      </c>
      <c r="AG13" s="708">
        <f t="shared" si="13"/>
        <v>-171.49643384982573</v>
      </c>
      <c r="AH13" s="724">
        <f t="shared" si="14"/>
        <v>1161.9897662557735</v>
      </c>
      <c r="AI13" s="718">
        <f t="shared" si="15"/>
        <v>1123.8591634879465</v>
      </c>
      <c r="AJ13" s="708">
        <f t="shared" si="16"/>
        <v>-95.025745856326452</v>
      </c>
      <c r="AK13" s="724">
        <f t="shared" si="17"/>
        <v>1028.83341763162</v>
      </c>
      <c r="AL13" s="718">
        <f t="shared" si="18"/>
        <v>2457.3453635935457</v>
      </c>
      <c r="AM13" s="708">
        <f t="shared" si="18"/>
        <v>-266.5221797061522</v>
      </c>
      <c r="AN13" s="724">
        <f t="shared" si="19"/>
        <v>2190.8231838873935</v>
      </c>
      <c r="AO13" s="718">
        <v>7.8974304091052554</v>
      </c>
      <c r="AP13" s="735">
        <v>8.9894348094034893</v>
      </c>
      <c r="AQ13" s="724">
        <f t="shared" si="20"/>
        <v>16.886865218508746</v>
      </c>
      <c r="AR13" s="710">
        <v>0</v>
      </c>
      <c r="AS13" s="708">
        <v>0</v>
      </c>
      <c r="AT13" s="709">
        <f t="shared" si="21"/>
        <v>0</v>
      </c>
      <c r="AU13" s="718">
        <v>6.6155929202069954</v>
      </c>
      <c r="AV13" s="708">
        <v>0</v>
      </c>
      <c r="AW13" s="747">
        <f t="shared" si="22"/>
        <v>6.6155929202069954</v>
      </c>
      <c r="AX13" s="750">
        <f t="shared" si="23"/>
        <v>6.6155929202069954</v>
      </c>
      <c r="AY13" s="708">
        <f t="shared" si="23"/>
        <v>0</v>
      </c>
      <c r="AZ13" s="724">
        <f t="shared" si="24"/>
        <v>6.6155929202069954</v>
      </c>
      <c r="BA13" s="712">
        <v>0</v>
      </c>
      <c r="BB13" s="735">
        <v>7.1744145759482181E-2</v>
      </c>
      <c r="BC13" s="747">
        <f t="shared" si="25"/>
        <v>7.1744145759482181E-2</v>
      </c>
      <c r="BD13" s="748">
        <f t="shared" si="59"/>
        <v>7.8974304091052554</v>
      </c>
      <c r="BE13" s="708">
        <f t="shared" si="60"/>
        <v>0</v>
      </c>
      <c r="BF13" s="724">
        <f t="shared" si="26"/>
        <v>7.8974304091052554</v>
      </c>
      <c r="BG13" s="718">
        <f t="shared" si="61"/>
        <v>15.676771875369965</v>
      </c>
      <c r="BH13" s="708">
        <f t="shared" si="62"/>
        <v>0</v>
      </c>
      <c r="BI13" s="724">
        <f t="shared" si="27"/>
        <v>15.676771875369965</v>
      </c>
      <c r="BJ13" s="718">
        <f t="shared" si="28"/>
        <v>23.57420228447522</v>
      </c>
      <c r="BK13" s="708">
        <f t="shared" si="28"/>
        <v>0</v>
      </c>
      <c r="BL13" s="724">
        <f t="shared" si="29"/>
        <v>23.57420228447522</v>
      </c>
      <c r="BM13" s="718">
        <f t="shared" si="63"/>
        <v>1020.4528782789055</v>
      </c>
      <c r="BN13" s="708">
        <f t="shared" si="64"/>
        <v>-97.370288808890379</v>
      </c>
      <c r="BO13" s="743">
        <f t="shared" si="30"/>
        <v>923.08258947001514</v>
      </c>
      <c r="BP13" s="744">
        <f t="shared" si="31"/>
        <v>294.45892666775535</v>
      </c>
      <c r="BQ13" s="708">
        <f t="shared" si="32"/>
        <v>-74.140455800824853</v>
      </c>
      <c r="BR13" s="733">
        <f t="shared" si="33"/>
        <v>220.31847086693051</v>
      </c>
      <c r="BS13" s="718">
        <f t="shared" si="34"/>
        <v>375.86221537919022</v>
      </c>
      <c r="BT13" s="708">
        <f t="shared" si="35"/>
        <v>-95.025745856326452</v>
      </c>
      <c r="BU13" s="733">
        <f t="shared" si="36"/>
        <v>280.83646952286375</v>
      </c>
      <c r="BV13" s="726">
        <f t="shared" si="37"/>
        <v>670.32114204694562</v>
      </c>
      <c r="BW13" s="708">
        <f t="shared" si="37"/>
        <v>-169.1662016571513</v>
      </c>
      <c r="BX13" s="739">
        <f t="shared" si="38"/>
        <v>501.15494038979432</v>
      </c>
      <c r="BY13" s="713">
        <f t="shared" si="39"/>
        <v>0</v>
      </c>
      <c r="BZ13" s="735">
        <f t="shared" si="39"/>
        <v>1.4310759889488888E-2</v>
      </c>
      <c r="CA13" s="724">
        <f t="shared" si="40"/>
        <v>1.4310759889488888E-2</v>
      </c>
      <c r="CB13" s="718">
        <f t="shared" si="41"/>
        <v>466.37527204669482</v>
      </c>
      <c r="CC13" s="708">
        <f t="shared" si="41"/>
        <v>0</v>
      </c>
      <c r="CD13" s="724">
        <f t="shared" si="42"/>
        <v>466.37527204669482</v>
      </c>
      <c r="CE13" s="718">
        <f t="shared" si="43"/>
        <v>466.37527204669482</v>
      </c>
      <c r="CF13" s="735">
        <f t="shared" si="43"/>
        <v>1.4310759889488888E-2</v>
      </c>
      <c r="CG13" s="724">
        <f t="shared" si="44"/>
        <v>466.38958280658431</v>
      </c>
      <c r="CH13" s="712">
        <f t="shared" si="45"/>
        <v>0</v>
      </c>
      <c r="CI13" s="735">
        <f t="shared" si="45"/>
        <v>62.773716434425339</v>
      </c>
      <c r="CJ13" s="724">
        <f t="shared" si="46"/>
        <v>62.773716434425339</v>
      </c>
      <c r="CK13" s="718">
        <f t="shared" si="47"/>
        <v>19.68553704</v>
      </c>
      <c r="CL13" s="735">
        <f t="shared" si="47"/>
        <v>18.917700253529581</v>
      </c>
      <c r="CM13" s="724">
        <f t="shared" si="48"/>
        <v>38.603237293529581</v>
      </c>
      <c r="CN13" s="718">
        <f t="shared" si="49"/>
        <v>6.7862885280436247</v>
      </c>
      <c r="CO13" s="732">
        <f t="shared" si="49"/>
        <v>215.60703124947653</v>
      </c>
      <c r="CP13" s="733">
        <f t="shared" si="50"/>
        <v>222.39331977752016</v>
      </c>
      <c r="CQ13" s="726">
        <f t="shared" si="51"/>
        <v>1341.3836305147045</v>
      </c>
      <c r="CR13" s="708">
        <f t="shared" si="52"/>
        <v>-171.49643384982573</v>
      </c>
      <c r="CS13" s="724">
        <f t="shared" si="53"/>
        <v>1169.8871966648787</v>
      </c>
      <c r="CT13" s="718">
        <f t="shared" si="54"/>
        <v>1139.5359353633164</v>
      </c>
      <c r="CU13" s="708">
        <f t="shared" si="55"/>
        <v>-95.025745856326452</v>
      </c>
      <c r="CV13" s="722">
        <f t="shared" si="56"/>
        <v>1044.5101895069899</v>
      </c>
      <c r="CW13" s="718">
        <f t="shared" si="57"/>
        <v>2480.9195658780209</v>
      </c>
      <c r="CX13" s="708">
        <f t="shared" si="57"/>
        <v>-266.5221797061522</v>
      </c>
      <c r="CY13" s="716">
        <f t="shared" si="58"/>
        <v>2214.3973861718687</v>
      </c>
    </row>
    <row r="14" spans="1:107" s="625" customFormat="1" ht="13.5" customHeight="1">
      <c r="A14" s="635" t="s">
        <v>20</v>
      </c>
      <c r="B14" s="706">
        <f t="shared" ref="B14:AC14" si="65">SUM(B7:B13)</f>
        <v>22879.394041658783</v>
      </c>
      <c r="C14" s="662">
        <f t="shared" si="65"/>
        <v>-336.83544454945263</v>
      </c>
      <c r="D14" s="638">
        <f t="shared" si="65"/>
        <v>22542.558597109331</v>
      </c>
      <c r="E14" s="675">
        <f t="shared" si="65"/>
        <v>6200.9124121483328</v>
      </c>
      <c r="F14" s="662">
        <f t="shared" si="65"/>
        <v>-752.03553131516105</v>
      </c>
      <c r="G14" s="636">
        <f t="shared" si="65"/>
        <v>5448.8768808331724</v>
      </c>
      <c r="H14" s="678">
        <f t="shared" si="65"/>
        <v>6515.2529607301331</v>
      </c>
      <c r="I14" s="662">
        <f t="shared" si="65"/>
        <v>-813.89319166594544</v>
      </c>
      <c r="J14" s="728">
        <f t="shared" si="65"/>
        <v>5701.3597690641873</v>
      </c>
      <c r="K14" s="729">
        <f t="shared" si="65"/>
        <v>12716.165372878468</v>
      </c>
      <c r="L14" s="662">
        <f t="shared" si="65"/>
        <v>-1565.9287229811066</v>
      </c>
      <c r="M14" s="728">
        <f t="shared" si="65"/>
        <v>11150.236649897359</v>
      </c>
      <c r="N14" s="729">
        <f t="shared" si="65"/>
        <v>11.352</v>
      </c>
      <c r="O14" s="736">
        <f t="shared" si="65"/>
        <v>68.236088279731248</v>
      </c>
      <c r="P14" s="723">
        <f t="shared" si="65"/>
        <v>79.588088279731238</v>
      </c>
      <c r="Q14" s="720">
        <f t="shared" si="65"/>
        <v>14994.655469516005</v>
      </c>
      <c r="R14" s="637">
        <f t="shared" si="65"/>
        <v>0</v>
      </c>
      <c r="S14" s="723">
        <f t="shared" si="65"/>
        <v>14994.655469516005</v>
      </c>
      <c r="T14" s="720">
        <f t="shared" si="65"/>
        <v>15006.007469516006</v>
      </c>
      <c r="U14" s="736">
        <f t="shared" si="65"/>
        <v>68.236088279731248</v>
      </c>
      <c r="V14" s="723">
        <f t="shared" si="65"/>
        <v>15074.243557795737</v>
      </c>
      <c r="W14" s="720">
        <f t="shared" si="65"/>
        <v>134.81687073966211</v>
      </c>
      <c r="X14" s="736">
        <f t="shared" si="65"/>
        <v>1897.7814941059157</v>
      </c>
      <c r="Y14" s="723">
        <f t="shared" si="65"/>
        <v>2032.5983648455779</v>
      </c>
      <c r="Z14" s="720">
        <f t="shared" si="65"/>
        <v>1038.81094078</v>
      </c>
      <c r="AA14" s="736">
        <f t="shared" si="65"/>
        <v>496.65655696809324</v>
      </c>
      <c r="AB14" s="723">
        <f t="shared" si="65"/>
        <v>1535.4674977480938</v>
      </c>
      <c r="AC14" s="720">
        <f t="shared" si="65"/>
        <v>183.36049433666071</v>
      </c>
      <c r="AD14" s="727">
        <f t="shared" ref="AD14:AN14" si="66">SUM(AD7:AD13)</f>
        <v>3179.1296446442125</v>
      </c>
      <c r="AE14" s="728">
        <f t="shared" si="66"/>
        <v>3362.4901389808733</v>
      </c>
      <c r="AF14" s="729">
        <f t="shared" si="66"/>
        <v>30448.646759663436</v>
      </c>
      <c r="AG14" s="662">
        <f t="shared" si="66"/>
        <v>-1020.6348875848824</v>
      </c>
      <c r="AH14" s="723">
        <f t="shared" si="66"/>
        <v>29428.011872078558</v>
      </c>
      <c r="AI14" s="720">
        <f t="shared" si="66"/>
        <v>27083.47612596436</v>
      </c>
      <c r="AJ14" s="662">
        <f t="shared" si="66"/>
        <v>-813.89319166594544</v>
      </c>
      <c r="AK14" s="723">
        <f t="shared" si="66"/>
        <v>26269.582934298418</v>
      </c>
      <c r="AL14" s="720">
        <f t="shared" si="66"/>
        <v>57532.122885627796</v>
      </c>
      <c r="AM14" s="662">
        <f t="shared" si="66"/>
        <v>-1834.5280792508279</v>
      </c>
      <c r="AN14" s="723">
        <f t="shared" si="66"/>
        <v>55697.594806376961</v>
      </c>
      <c r="AO14" s="720">
        <f t="shared" ref="AO14:AZ14" si="67">SUM(AO7:AO13)</f>
        <v>87.234190987515461</v>
      </c>
      <c r="AP14" s="736">
        <f t="shared" si="67"/>
        <v>75.577141012730806</v>
      </c>
      <c r="AQ14" s="723">
        <f t="shared" si="67"/>
        <v>162.81133200024627</v>
      </c>
      <c r="AR14" s="675">
        <f t="shared" si="67"/>
        <v>0</v>
      </c>
      <c r="AS14" s="637">
        <f t="shared" si="67"/>
        <v>0</v>
      </c>
      <c r="AT14" s="638">
        <f t="shared" si="67"/>
        <v>0</v>
      </c>
      <c r="AU14" s="720">
        <f t="shared" si="67"/>
        <v>393.19151465149844</v>
      </c>
      <c r="AV14" s="637">
        <f t="shared" si="67"/>
        <v>0</v>
      </c>
      <c r="AW14" s="723">
        <f t="shared" si="67"/>
        <v>393.19151465149844</v>
      </c>
      <c r="AX14" s="720">
        <f t="shared" si="67"/>
        <v>393.19151465149844</v>
      </c>
      <c r="AY14" s="637">
        <f t="shared" si="67"/>
        <v>0</v>
      </c>
      <c r="AZ14" s="723">
        <f t="shared" si="67"/>
        <v>393.19151465149844</v>
      </c>
      <c r="BA14" s="678">
        <f>SUM(BA7:BA13)</f>
        <v>0</v>
      </c>
      <c r="BB14" s="736">
        <f>SUM(BB7:BB13)</f>
        <v>3.2394319644506031</v>
      </c>
      <c r="BC14" s="723">
        <f t="shared" ref="BC14:BL14" si="68">SUM(BC7:BC13)</f>
        <v>3.2394319644506031</v>
      </c>
      <c r="BD14" s="729">
        <f t="shared" si="68"/>
        <v>87.234190987515461</v>
      </c>
      <c r="BE14" s="637">
        <f t="shared" si="68"/>
        <v>0</v>
      </c>
      <c r="BF14" s="723">
        <f t="shared" si="68"/>
        <v>87.234190987515461</v>
      </c>
      <c r="BG14" s="720">
        <f t="shared" si="68"/>
        <v>472.00808762867985</v>
      </c>
      <c r="BH14" s="637">
        <f t="shared" si="68"/>
        <v>0</v>
      </c>
      <c r="BI14" s="723">
        <f t="shared" si="68"/>
        <v>472.00808762867985</v>
      </c>
      <c r="BJ14" s="720">
        <f t="shared" si="68"/>
        <v>559.24227861619522</v>
      </c>
      <c r="BK14" s="637">
        <f t="shared" si="68"/>
        <v>0</v>
      </c>
      <c r="BL14" s="723">
        <f t="shared" si="68"/>
        <v>559.24227861619522</v>
      </c>
      <c r="BM14" s="720">
        <f t="shared" ref="BM14:CN14" si="69">SUM(BM7:BM13)</f>
        <v>22879.394041658783</v>
      </c>
      <c r="BN14" s="662">
        <f t="shared" si="69"/>
        <v>-336.83544454945263</v>
      </c>
      <c r="BO14" s="723">
        <f t="shared" si="69"/>
        <v>22542.558597109331</v>
      </c>
      <c r="BP14" s="729">
        <f t="shared" si="69"/>
        <v>6288.1466031358486</v>
      </c>
      <c r="BQ14" s="662">
        <f t="shared" si="69"/>
        <v>-752.03553131516105</v>
      </c>
      <c r="BR14" s="728">
        <f t="shared" si="69"/>
        <v>5536.1110718206883</v>
      </c>
      <c r="BS14" s="720">
        <f t="shared" si="69"/>
        <v>6590.8301017428648</v>
      </c>
      <c r="BT14" s="662">
        <f t="shared" si="69"/>
        <v>-813.89319166594544</v>
      </c>
      <c r="BU14" s="728">
        <f t="shared" si="69"/>
        <v>5776.936910076919</v>
      </c>
      <c r="BV14" s="729">
        <f t="shared" si="69"/>
        <v>12878.976704878713</v>
      </c>
      <c r="BW14" s="662">
        <f t="shared" si="69"/>
        <v>-1565.9287229811066</v>
      </c>
      <c r="BX14" s="740">
        <f t="shared" si="69"/>
        <v>11313.047981897609</v>
      </c>
      <c r="BY14" s="706">
        <f t="shared" si="69"/>
        <v>11.352</v>
      </c>
      <c r="BZ14" s="736">
        <f t="shared" si="69"/>
        <v>68.236088279731248</v>
      </c>
      <c r="CA14" s="723">
        <f t="shared" si="69"/>
        <v>79.588088279731238</v>
      </c>
      <c r="CB14" s="720">
        <f t="shared" si="69"/>
        <v>15387.846984167505</v>
      </c>
      <c r="CC14" s="637">
        <f t="shared" si="69"/>
        <v>0</v>
      </c>
      <c r="CD14" s="723">
        <f t="shared" si="69"/>
        <v>15387.846984167505</v>
      </c>
      <c r="CE14" s="720">
        <f t="shared" si="69"/>
        <v>15399.198984167504</v>
      </c>
      <c r="CF14" s="736">
        <f t="shared" si="69"/>
        <v>68.236088279731248</v>
      </c>
      <c r="CG14" s="723">
        <f t="shared" si="69"/>
        <v>15467.435072447237</v>
      </c>
      <c r="CH14" s="720">
        <f t="shared" si="69"/>
        <v>134.81687073966211</v>
      </c>
      <c r="CI14" s="736">
        <f t="shared" si="69"/>
        <v>1897.7814941059157</v>
      </c>
      <c r="CJ14" s="723">
        <f t="shared" si="69"/>
        <v>2032.5983648455779</v>
      </c>
      <c r="CK14" s="720">
        <f t="shared" si="69"/>
        <v>1038.81094078</v>
      </c>
      <c r="CL14" s="736">
        <f t="shared" si="69"/>
        <v>496.65655696809324</v>
      </c>
      <c r="CM14" s="723">
        <f t="shared" si="69"/>
        <v>1535.4674977480938</v>
      </c>
      <c r="CN14" s="720">
        <f t="shared" si="69"/>
        <v>183.36049433666071</v>
      </c>
      <c r="CO14" s="727">
        <f t="shared" ref="CO14:CY14" si="70">SUM(CO7:CO13)</f>
        <v>3182.3690766086629</v>
      </c>
      <c r="CP14" s="728">
        <f t="shared" si="70"/>
        <v>3365.7295709453233</v>
      </c>
      <c r="CQ14" s="729">
        <f t="shared" si="70"/>
        <v>30535.880950650957</v>
      </c>
      <c r="CR14" s="662">
        <f t="shared" si="70"/>
        <v>-1020.6348875848824</v>
      </c>
      <c r="CS14" s="723">
        <f t="shared" si="70"/>
        <v>29515.246063066075</v>
      </c>
      <c r="CT14" s="720">
        <f t="shared" si="70"/>
        <v>27555.484213593038</v>
      </c>
      <c r="CU14" s="662">
        <f t="shared" si="70"/>
        <v>-813.89319166594544</v>
      </c>
      <c r="CV14" s="719">
        <f t="shared" si="70"/>
        <v>26741.591021927095</v>
      </c>
      <c r="CW14" s="720">
        <f t="shared" si="70"/>
        <v>58091.365164244002</v>
      </c>
      <c r="CX14" s="662">
        <f t="shared" si="70"/>
        <v>-1834.5280792508279</v>
      </c>
      <c r="CY14" s="714">
        <f t="shared" si="70"/>
        <v>56256.837084993174</v>
      </c>
    </row>
    <row r="15" spans="1:107" s="625" customFormat="1" ht="13.5" customHeight="1">
      <c r="A15" s="632" t="s">
        <v>21</v>
      </c>
      <c r="B15" s="657">
        <f t="shared" ref="B15:AH15" si="71">B6+B14</f>
        <v>34343.603929658784</v>
      </c>
      <c r="C15" s="634">
        <f t="shared" si="71"/>
        <v>0</v>
      </c>
      <c r="D15" s="487">
        <f t="shared" si="71"/>
        <v>34343.603929658784</v>
      </c>
      <c r="E15" s="689">
        <f t="shared" si="71"/>
        <v>10631.231798466246</v>
      </c>
      <c r="F15" s="634">
        <f t="shared" si="71"/>
        <v>0</v>
      </c>
      <c r="G15" s="633">
        <f t="shared" si="71"/>
        <v>10631.231798466248</v>
      </c>
      <c r="H15" s="690">
        <f t="shared" si="71"/>
        <v>10398.535319187687</v>
      </c>
      <c r="I15" s="634">
        <f t="shared" si="71"/>
        <v>0</v>
      </c>
      <c r="J15" s="657">
        <f t="shared" si="71"/>
        <v>10398.535319187687</v>
      </c>
      <c r="K15" s="673">
        <f t="shared" si="71"/>
        <v>21029.767117653937</v>
      </c>
      <c r="L15" s="634">
        <f t="shared" si="71"/>
        <v>0</v>
      </c>
      <c r="M15" s="657">
        <f t="shared" si="71"/>
        <v>21029.76711765393</v>
      </c>
      <c r="N15" s="673">
        <f t="shared" si="71"/>
        <v>6580.4782551426833</v>
      </c>
      <c r="O15" s="660">
        <f t="shared" si="71"/>
        <v>68.236088279731248</v>
      </c>
      <c r="P15" s="513">
        <f t="shared" si="71"/>
        <v>6648.7143434224145</v>
      </c>
      <c r="Q15" s="676">
        <f t="shared" si="71"/>
        <v>25842.768191357554</v>
      </c>
      <c r="R15" s="634">
        <f t="shared" si="71"/>
        <v>0</v>
      </c>
      <c r="S15" s="513">
        <f t="shared" si="71"/>
        <v>25842.768191357554</v>
      </c>
      <c r="T15" s="676">
        <f t="shared" si="71"/>
        <v>32423.246446500241</v>
      </c>
      <c r="U15" s="660">
        <f t="shared" si="71"/>
        <v>68.236088279731248</v>
      </c>
      <c r="V15" s="513">
        <f t="shared" si="71"/>
        <v>32491.482534779971</v>
      </c>
      <c r="W15" s="676">
        <f t="shared" si="71"/>
        <v>4715.3807943601623</v>
      </c>
      <c r="X15" s="660">
        <f t="shared" si="71"/>
        <v>3828.1444993458426</v>
      </c>
      <c r="Y15" s="513">
        <f t="shared" si="71"/>
        <v>8543.525293706005</v>
      </c>
      <c r="Z15" s="676">
        <f t="shared" si="71"/>
        <v>4696.6273770300004</v>
      </c>
      <c r="AA15" s="660">
        <f t="shared" si="71"/>
        <v>980.75586753391224</v>
      </c>
      <c r="AB15" s="513">
        <f t="shared" si="71"/>
        <v>5677.3832445639127</v>
      </c>
      <c r="AC15" s="676">
        <f t="shared" si="71"/>
        <v>1216.5348152986869</v>
      </c>
      <c r="AD15" s="659">
        <f t="shared" si="71"/>
        <v>4872.4918239931003</v>
      </c>
      <c r="AE15" s="657">
        <f t="shared" si="71"/>
        <v>6089.0266392917874</v>
      </c>
      <c r="AF15" s="676">
        <f t="shared" si="71"/>
        <v>62183.856969956556</v>
      </c>
      <c r="AG15" s="660">
        <f t="shared" si="71"/>
        <v>68.236088279731462</v>
      </c>
      <c r="AH15" s="513">
        <f t="shared" si="71"/>
        <v>62252.093058236293</v>
      </c>
      <c r="AI15" s="676">
        <f>AF6+AI14</f>
        <v>58818.68633625748</v>
      </c>
      <c r="AJ15" s="634">
        <f t="shared" ref="AJ15:BO15" si="72">AJ6+AJ14</f>
        <v>0</v>
      </c>
      <c r="AK15" s="513">
        <f t="shared" si="72"/>
        <v>45922.695701418103</v>
      </c>
      <c r="AL15" s="676">
        <f t="shared" si="72"/>
        <v>108106.55267137467</v>
      </c>
      <c r="AM15" s="660">
        <f t="shared" si="72"/>
        <v>68.236088279731121</v>
      </c>
      <c r="AN15" s="513">
        <f t="shared" si="72"/>
        <v>108174.78875965439</v>
      </c>
      <c r="AO15" s="676">
        <f t="shared" si="72"/>
        <v>534.7387858303963</v>
      </c>
      <c r="AP15" s="660">
        <f t="shared" si="72"/>
        <v>254.05907951231094</v>
      </c>
      <c r="AQ15" s="513">
        <f t="shared" si="72"/>
        <v>788.79786534270727</v>
      </c>
      <c r="AR15" s="673">
        <f t="shared" si="72"/>
        <v>75.971053999999995</v>
      </c>
      <c r="AS15" s="681">
        <f t="shared" si="72"/>
        <v>-68.236088279731234</v>
      </c>
      <c r="AT15" s="513">
        <f t="shared" si="72"/>
        <v>7.7349657202687609</v>
      </c>
      <c r="AU15" s="676">
        <f t="shared" si="72"/>
        <v>4281.1462650001158</v>
      </c>
      <c r="AV15" s="634">
        <f t="shared" si="72"/>
        <v>0</v>
      </c>
      <c r="AW15" s="513">
        <f t="shared" si="72"/>
        <v>4281.1462650001158</v>
      </c>
      <c r="AX15" s="676">
        <f t="shared" si="72"/>
        <v>4357.1173190001155</v>
      </c>
      <c r="AY15" s="681">
        <f t="shared" si="72"/>
        <v>-68.236088279731234</v>
      </c>
      <c r="AZ15" s="513">
        <f t="shared" si="72"/>
        <v>4288.8812307203843</v>
      </c>
      <c r="BA15" s="676">
        <f t="shared" si="72"/>
        <v>19.455610000000004</v>
      </c>
      <c r="BB15" s="660">
        <f t="shared" si="72"/>
        <v>8.0517278873760691</v>
      </c>
      <c r="BC15" s="513">
        <f t="shared" si="72"/>
        <v>27.507337887376075</v>
      </c>
      <c r="BD15" s="673">
        <f t="shared" si="72"/>
        <v>630.16544983039637</v>
      </c>
      <c r="BE15" s="681">
        <f t="shared" si="72"/>
        <v>-68.236088279731234</v>
      </c>
      <c r="BF15" s="513">
        <f t="shared" si="72"/>
        <v>561.92936155066513</v>
      </c>
      <c r="BG15" s="676">
        <f t="shared" si="72"/>
        <v>4543.2570723998033</v>
      </c>
      <c r="BH15" s="634">
        <f t="shared" si="72"/>
        <v>0</v>
      </c>
      <c r="BI15" s="513">
        <f t="shared" si="72"/>
        <v>4543.2570723998033</v>
      </c>
      <c r="BJ15" s="676">
        <f t="shared" si="72"/>
        <v>5173.4225222301993</v>
      </c>
      <c r="BK15" s="681">
        <f t="shared" si="72"/>
        <v>-68.236088279731234</v>
      </c>
      <c r="BL15" s="513">
        <f t="shared" si="72"/>
        <v>5105.1864339504682</v>
      </c>
      <c r="BM15" s="676">
        <f t="shared" si="72"/>
        <v>34343.603929658784</v>
      </c>
      <c r="BN15" s="634">
        <f t="shared" si="72"/>
        <v>0</v>
      </c>
      <c r="BO15" s="513">
        <f t="shared" si="72"/>
        <v>34343.603929658784</v>
      </c>
      <c r="BP15" s="673">
        <f t="shared" ref="BP15:CS15" si="73">BP6+BP14</f>
        <v>11165.970584296643</v>
      </c>
      <c r="BQ15" s="634">
        <f t="shared" si="73"/>
        <v>0</v>
      </c>
      <c r="BR15" s="657">
        <f t="shared" si="73"/>
        <v>11165.970584296643</v>
      </c>
      <c r="BS15" s="676">
        <f t="shared" si="73"/>
        <v>10652.594398699999</v>
      </c>
      <c r="BT15" s="634">
        <f t="shared" si="73"/>
        <v>0</v>
      </c>
      <c r="BU15" s="657">
        <f t="shared" si="73"/>
        <v>10652.594398699999</v>
      </c>
      <c r="BV15" s="673">
        <f t="shared" si="73"/>
        <v>21818.564982996642</v>
      </c>
      <c r="BW15" s="634">
        <f t="shared" si="73"/>
        <v>0</v>
      </c>
      <c r="BX15" s="665">
        <f t="shared" si="73"/>
        <v>21818.564982996642</v>
      </c>
      <c r="BY15" s="658">
        <f t="shared" si="73"/>
        <v>6656.449309142683</v>
      </c>
      <c r="BZ15" s="634">
        <f t="shared" si="73"/>
        <v>0</v>
      </c>
      <c r="CA15" s="513">
        <f t="shared" si="73"/>
        <v>6656.449309142683</v>
      </c>
      <c r="CB15" s="676">
        <f t="shared" si="73"/>
        <v>30123.91445635767</v>
      </c>
      <c r="CC15" s="634">
        <f t="shared" si="73"/>
        <v>0</v>
      </c>
      <c r="CD15" s="513">
        <f t="shared" si="73"/>
        <v>30123.91445635767</v>
      </c>
      <c r="CE15" s="676">
        <f t="shared" si="73"/>
        <v>36780.363765500355</v>
      </c>
      <c r="CF15" s="634">
        <f t="shared" si="73"/>
        <v>0</v>
      </c>
      <c r="CG15" s="513">
        <f t="shared" si="73"/>
        <v>36780.363765500355</v>
      </c>
      <c r="CH15" s="676">
        <f t="shared" si="73"/>
        <v>4715.3807943601623</v>
      </c>
      <c r="CI15" s="660">
        <f t="shared" si="73"/>
        <v>3828.1444993458426</v>
      </c>
      <c r="CJ15" s="513">
        <f t="shared" si="73"/>
        <v>8543.525293706005</v>
      </c>
      <c r="CK15" s="676">
        <f t="shared" si="73"/>
        <v>4696.6273770300004</v>
      </c>
      <c r="CL15" s="660">
        <f t="shared" si="73"/>
        <v>980.75586753391224</v>
      </c>
      <c r="CM15" s="513">
        <f t="shared" si="73"/>
        <v>5677.3832445639127</v>
      </c>
      <c r="CN15" s="676">
        <f t="shared" si="73"/>
        <v>1235.9904252986869</v>
      </c>
      <c r="CO15" s="659">
        <f t="shared" si="73"/>
        <v>4880.5435518804761</v>
      </c>
      <c r="CP15" s="657">
        <f t="shared" si="73"/>
        <v>6116.5339771791623</v>
      </c>
      <c r="CQ15" s="676">
        <f t="shared" si="73"/>
        <v>62814.022419786961</v>
      </c>
      <c r="CR15" s="634">
        <f t="shared" si="73"/>
        <v>0</v>
      </c>
      <c r="CS15" s="513">
        <f t="shared" si="73"/>
        <v>62814.022419786968</v>
      </c>
      <c r="CT15" s="676">
        <f>CQ6+CT14</f>
        <v>59833.625682729042</v>
      </c>
      <c r="CU15" s="634">
        <f>CU6+CU14</f>
        <v>0</v>
      </c>
      <c r="CV15" s="696">
        <f>CV6+CV14</f>
        <v>50465.952773817902</v>
      </c>
      <c r="CW15" s="676">
        <f>CW6+CW14</f>
        <v>113279.97519360487</v>
      </c>
      <c r="CX15" s="634">
        <f>CX6+CX14</f>
        <v>0</v>
      </c>
      <c r="CY15" s="661">
        <f>CY6+CY14</f>
        <v>113279.97519360487</v>
      </c>
      <c r="DB15" s="639">
        <f>BS15/CW15</f>
        <v>9.4037753632041601E-2</v>
      </c>
      <c r="DC15" s="625" t="s">
        <v>192</v>
      </c>
    </row>
    <row r="16" spans="1:107" s="693" customFormat="1" ht="13.5" customHeight="1">
      <c r="A16" s="694" t="s">
        <v>22</v>
      </c>
      <c r="B16" s="691"/>
      <c r="C16" s="691"/>
      <c r="D16" s="691"/>
      <c r="E16" s="692"/>
      <c r="F16" s="691"/>
      <c r="G16" s="691"/>
      <c r="H16" s="692"/>
      <c r="I16" s="691"/>
      <c r="J16" s="691"/>
      <c r="K16" s="692"/>
      <c r="L16" s="691"/>
      <c r="M16" s="691"/>
      <c r="N16" s="692"/>
      <c r="O16" s="691"/>
      <c r="P16" s="691"/>
      <c r="Q16" s="692"/>
      <c r="R16" s="691"/>
      <c r="S16" s="691"/>
      <c r="T16" s="692"/>
      <c r="U16" s="691"/>
      <c r="V16" s="691"/>
      <c r="W16" s="692"/>
      <c r="X16" s="691"/>
      <c r="Y16" s="691"/>
      <c r="Z16" s="692"/>
      <c r="AA16" s="691"/>
      <c r="AB16" s="691"/>
      <c r="AC16" s="692"/>
      <c r="AD16" s="691"/>
      <c r="AE16" s="691"/>
      <c r="AF16" s="692"/>
      <c r="AG16" s="691"/>
      <c r="AH16" s="691"/>
      <c r="AI16" s="692"/>
      <c r="AJ16" s="691"/>
      <c r="AK16" s="691"/>
      <c r="AL16" s="692"/>
      <c r="AM16" s="691"/>
      <c r="AN16" s="691"/>
      <c r="AO16" s="692"/>
      <c r="AP16" s="691"/>
      <c r="AQ16" s="691"/>
      <c r="AR16" s="692"/>
      <c r="AS16" s="691"/>
      <c r="AT16" s="691"/>
      <c r="AU16" s="692"/>
      <c r="AV16" s="691"/>
      <c r="AW16" s="691"/>
      <c r="AX16" s="692"/>
      <c r="AY16" s="691"/>
      <c r="AZ16" s="691"/>
      <c r="BA16" s="692"/>
      <c r="BB16" s="691"/>
      <c r="BC16" s="691"/>
      <c r="BD16" s="692"/>
      <c r="BE16" s="691"/>
      <c r="BF16" s="691"/>
      <c r="BG16" s="692"/>
      <c r="BH16" s="691"/>
      <c r="BI16" s="691"/>
      <c r="BJ16" s="692"/>
      <c r="BK16" s="691"/>
      <c r="BL16" s="691"/>
      <c r="BM16" s="692"/>
      <c r="BN16" s="691"/>
      <c r="BO16" s="691"/>
      <c r="BP16" s="692"/>
      <c r="BQ16" s="691"/>
      <c r="BR16" s="691"/>
      <c r="BS16" s="692"/>
      <c r="BT16" s="691"/>
      <c r="BU16" s="691"/>
      <c r="BV16" s="692"/>
      <c r="BW16" s="691"/>
      <c r="BX16" s="691"/>
      <c r="BY16" s="691"/>
      <c r="BZ16" s="691"/>
      <c r="CA16" s="691"/>
      <c r="CB16" s="692"/>
      <c r="CC16" s="691"/>
      <c r="CD16" s="691"/>
      <c r="CE16" s="692"/>
      <c r="CF16" s="691"/>
      <c r="CG16" s="691"/>
      <c r="CH16" s="692"/>
      <c r="CI16" s="691"/>
      <c r="CJ16" s="691"/>
      <c r="CK16" s="692"/>
      <c r="CL16" s="691"/>
      <c r="CM16" s="691"/>
      <c r="CN16" s="692"/>
      <c r="CO16" s="691"/>
      <c r="CP16" s="691"/>
      <c r="CQ16" s="692"/>
      <c r="CR16" s="691"/>
      <c r="CS16" s="691"/>
      <c r="CT16" s="692"/>
      <c r="CU16" s="691"/>
      <c r="CV16" s="697"/>
      <c r="CW16" s="692"/>
      <c r="CX16" s="691"/>
      <c r="CY16" s="691"/>
    </row>
    <row r="17" spans="1:103" s="758" customFormat="1" ht="13.5" customHeight="1">
      <c r="A17" s="751" t="s">
        <v>225</v>
      </c>
      <c r="B17" s="754">
        <v>1604.98938432</v>
      </c>
      <c r="C17" s="755">
        <v>21.593470724211571</v>
      </c>
      <c r="D17" s="508">
        <f t="shared" ref="D17:D31" si="74">SUM(B17:C17)</f>
        <v>1626.5828550442116</v>
      </c>
      <c r="E17" s="756">
        <v>597.07949713972994</v>
      </c>
      <c r="F17" s="755">
        <v>324.90329524110541</v>
      </c>
      <c r="G17" s="754">
        <f t="shared" ref="G17:G31" si="75">SUM(E17:F17)</f>
        <v>921.98279238083535</v>
      </c>
      <c r="H17" s="757">
        <v>491.87279707747012</v>
      </c>
      <c r="I17" s="755">
        <v>287.80702126399564</v>
      </c>
      <c r="J17" s="754">
        <f t="shared" ref="J17:J31" si="76">SUM(H17:I17)</f>
        <v>779.67981834146576</v>
      </c>
      <c r="K17" s="756">
        <f t="shared" ref="K17:K31" si="77">E17+H17</f>
        <v>1088.9522942172</v>
      </c>
      <c r="L17" s="755">
        <f t="shared" ref="L17:L31" si="78">F17+I17</f>
        <v>612.71031650510099</v>
      </c>
      <c r="M17" s="754">
        <f t="shared" ref="M17:M31" si="79">SUM(K17:L17)</f>
        <v>1701.662610722301</v>
      </c>
      <c r="N17" s="756">
        <v>854.68979810497399</v>
      </c>
      <c r="O17" s="642">
        <v>0</v>
      </c>
      <c r="P17" s="508">
        <f t="shared" ref="P17:P31" si="80">SUM(N17:O17)</f>
        <v>854.68979810497399</v>
      </c>
      <c r="Q17" s="757">
        <v>1476.5460699676285</v>
      </c>
      <c r="R17" s="642">
        <v>0</v>
      </c>
      <c r="S17" s="508">
        <f t="shared" ref="S17:S31" si="81">SUM(Q17:R17)</f>
        <v>1476.5460699676285</v>
      </c>
      <c r="T17" s="757">
        <f t="shared" ref="T17:T31" si="82">N17+Q17</f>
        <v>2331.2358680726024</v>
      </c>
      <c r="U17" s="642">
        <f t="shared" ref="U17:U31" si="83">O17+R17</f>
        <v>0</v>
      </c>
      <c r="V17" s="508">
        <f t="shared" ref="V17:V31" si="84">SUM(T17:U17)</f>
        <v>2331.2358680726024</v>
      </c>
      <c r="W17" s="757">
        <v>278.40766135390987</v>
      </c>
      <c r="X17" s="755">
        <v>108.03327927893051</v>
      </c>
      <c r="Y17" s="508">
        <f t="shared" ref="Y17:Y31" si="85">W17+X17</f>
        <v>386.44094063284035</v>
      </c>
      <c r="Z17" s="757">
        <v>688.15641438121463</v>
      </c>
      <c r="AA17" s="755">
        <v>86.8024365373536</v>
      </c>
      <c r="AB17" s="508">
        <f t="shared" ref="AB17:AB31" si="86">Z17+AA17</f>
        <v>774.95885091856826</v>
      </c>
      <c r="AC17" s="757">
        <v>209.91355015788082</v>
      </c>
      <c r="AD17" s="760">
        <v>310.64719663335563</v>
      </c>
      <c r="AE17" s="754">
        <f t="shared" ref="AE17:AE31" si="87">AC17+AD17</f>
        <v>520.5607467912364</v>
      </c>
      <c r="AF17" s="756">
        <f t="shared" ref="AF17:AF31" si="88">B17+E17+N17+W17+Z17+AC17</f>
        <v>4233.2363054577099</v>
      </c>
      <c r="AG17" s="755">
        <f t="shared" ref="AG17:AG31" si="89">C17+F17+O17</f>
        <v>346.49676596531697</v>
      </c>
      <c r="AH17" s="508">
        <f t="shared" ref="AH17:AH31" si="90">SUM(AF17:AG17)</f>
        <v>4579.7330714230266</v>
      </c>
      <c r="AI17" s="757">
        <f t="shared" ref="AI17:AI31" si="91">H17+Q17+X17+AA17+AD17</f>
        <v>2473.9017794947381</v>
      </c>
      <c r="AJ17" s="755">
        <f t="shared" ref="AJ17:AJ31" si="92">I17+R17</f>
        <v>287.80702126399564</v>
      </c>
      <c r="AK17" s="508">
        <f t="shared" ref="AK17:AK31" si="93">SUM(AI17:AJ17)</f>
        <v>2761.7088007587336</v>
      </c>
      <c r="AL17" s="757">
        <f t="shared" ref="AL17:AL31" si="94">AF17+AI17</f>
        <v>6707.1380849524485</v>
      </c>
      <c r="AM17" s="755">
        <f t="shared" ref="AM17:AM31" si="95">AG17+AJ17</f>
        <v>634.30378722931255</v>
      </c>
      <c r="AN17" s="754">
        <f t="shared" ref="AN17:AN31" si="96">SUM(AL17:AM17)</f>
        <v>7341.441872181761</v>
      </c>
      <c r="AO17" s="757">
        <v>6.2409529612960437</v>
      </c>
      <c r="AP17" s="755">
        <v>2.4891306043637456</v>
      </c>
      <c r="AQ17" s="508">
        <f t="shared" ref="AQ17:AQ31" si="97">AO17+AP17</f>
        <v>8.7300835656597897</v>
      </c>
      <c r="AR17" s="756">
        <v>4.1580203780151539</v>
      </c>
      <c r="AS17" s="761">
        <v>-3.7346730187942834</v>
      </c>
      <c r="AT17" s="508">
        <f t="shared" ref="AT17:AT31" si="98">SUM(AR17:AS17)</f>
        <v>0.42334735922087052</v>
      </c>
      <c r="AU17" s="757">
        <v>28.271373330510734</v>
      </c>
      <c r="AV17" s="642">
        <v>0</v>
      </c>
      <c r="AW17" s="508">
        <f t="shared" ref="AW17:AW31" si="99">SUM(AU17:AV17)</f>
        <v>28.271373330510734</v>
      </c>
      <c r="AX17" s="757">
        <f t="shared" ref="AX17:AX31" si="100">AR17+AU17</f>
        <v>32.429393708525886</v>
      </c>
      <c r="AY17" s="761">
        <f t="shared" ref="AY17:AY31" si="101">AS17+AV17</f>
        <v>-3.7346730187942834</v>
      </c>
      <c r="AZ17" s="508">
        <f t="shared" ref="AZ17:AZ31" si="102">SUM(AX17:AY17)</f>
        <v>28.694720689731604</v>
      </c>
      <c r="BA17" s="757">
        <v>0.68926870463819012</v>
      </c>
      <c r="BB17" s="755">
        <v>0.23196742452530913</v>
      </c>
      <c r="BC17" s="508">
        <f t="shared" ref="BC17:BC31" si="103">BA17+BB17</f>
        <v>0.92123612916349928</v>
      </c>
      <c r="BD17" s="756">
        <f t="shared" ref="BD17:BD31" si="104">AO17+AR17+BA17</f>
        <v>11.088242043949387</v>
      </c>
      <c r="BE17" s="761">
        <f t="shared" ref="BE17:BE31" si="105">AS17</f>
        <v>-3.7346730187942834</v>
      </c>
      <c r="BF17" s="508">
        <f t="shared" ref="BF17:BF31" si="106">SUM(BD17:BE17)</f>
        <v>7.353569025155104</v>
      </c>
      <c r="BG17" s="757">
        <f t="shared" ref="BG17:BG31" si="107">AP17+AU17+BB17</f>
        <v>30.992471359399786</v>
      </c>
      <c r="BH17" s="642">
        <f t="shared" ref="BH17:BH31" si="108">AV17</f>
        <v>0</v>
      </c>
      <c r="BI17" s="508">
        <f t="shared" ref="BI17:BI31" si="109">SUM(BG17:BH17)</f>
        <v>30.992471359399786</v>
      </c>
      <c r="BJ17" s="757">
        <f t="shared" ref="BJ17:BJ31" si="110">BD17+BG17</f>
        <v>42.080713403349172</v>
      </c>
      <c r="BK17" s="761">
        <f t="shared" ref="BK17:BK31" si="111">BE17+BH17</f>
        <v>-3.7346730187942834</v>
      </c>
      <c r="BL17" s="754">
        <f t="shared" ref="BL17:BL31" si="112">SUM(BJ17:BK17)</f>
        <v>38.34604038455489</v>
      </c>
      <c r="BM17" s="757">
        <f t="shared" ref="BM17:BM31" si="113">B17</f>
        <v>1604.98938432</v>
      </c>
      <c r="BN17" s="755">
        <f t="shared" ref="BN17:BN31" si="114">C17</f>
        <v>21.593470724211571</v>
      </c>
      <c r="BO17" s="508">
        <f t="shared" ref="BO17:BO31" si="115">SUM(BM17:BN17)</f>
        <v>1626.5828550442116</v>
      </c>
      <c r="BP17" s="756">
        <f t="shared" ref="BP17:BP31" si="116">E17+AO17</f>
        <v>603.32045010102593</v>
      </c>
      <c r="BQ17" s="755">
        <f t="shared" ref="BQ17:BQ31" si="117">F17</f>
        <v>324.90329524110541</v>
      </c>
      <c r="BR17" s="754">
        <f t="shared" ref="BR17:BR31" si="118">SUM(BP17:BQ17)</f>
        <v>928.22374534213134</v>
      </c>
      <c r="BS17" s="757">
        <f t="shared" ref="BS17:BS31" si="119">H17+AP17</f>
        <v>494.36192768183389</v>
      </c>
      <c r="BT17" s="755">
        <f t="shared" ref="BT17:BT31" si="120">I17</f>
        <v>287.80702126399564</v>
      </c>
      <c r="BU17" s="754">
        <f t="shared" ref="BU17:BU31" si="121">SUM(BS17:BT17)</f>
        <v>782.16894894582947</v>
      </c>
      <c r="BV17" s="756">
        <f t="shared" ref="BV17:BV31" si="122">BP17+BS17</f>
        <v>1097.6823777828599</v>
      </c>
      <c r="BW17" s="755">
        <f t="shared" ref="BW17:BW31" si="123">BQ17+BT17</f>
        <v>612.71031650510099</v>
      </c>
      <c r="BX17" s="762">
        <f t="shared" ref="BX17:BX31" si="124">SUM(BV17:BW17)</f>
        <v>1710.3926942879609</v>
      </c>
      <c r="BY17" s="763">
        <f t="shared" ref="BY17:BY31" si="125">N17+AR17</f>
        <v>858.84781848298917</v>
      </c>
      <c r="BZ17" s="761">
        <f t="shared" ref="BZ17:BZ31" si="126">O17+AS17</f>
        <v>-3.7346730187942834</v>
      </c>
      <c r="CA17" s="508">
        <f t="shared" ref="CA17:CA31" si="127">SUM(BY17:BZ17)</f>
        <v>855.11314546419487</v>
      </c>
      <c r="CB17" s="757">
        <f t="shared" ref="CB17:CB31" si="128">Q17+AU17</f>
        <v>1504.8174432981391</v>
      </c>
      <c r="CC17" s="642">
        <f t="shared" ref="CC17:CC31" si="129">R17+AV17</f>
        <v>0</v>
      </c>
      <c r="CD17" s="508">
        <f t="shared" ref="CD17:CD31" si="130">SUM(CB17:CC17)</f>
        <v>1504.8174432981391</v>
      </c>
      <c r="CE17" s="757">
        <f t="shared" ref="CE17:CE31" si="131">BY17+CB17</f>
        <v>2363.6652617811283</v>
      </c>
      <c r="CF17" s="761">
        <f t="shared" ref="CF17:CF31" si="132">BZ17+CC17</f>
        <v>-3.7346730187942834</v>
      </c>
      <c r="CG17" s="508">
        <f t="shared" ref="CG17:CG31" si="133">SUM(CE17:CF17)</f>
        <v>2359.9305887623341</v>
      </c>
      <c r="CH17" s="757">
        <f t="shared" ref="CH17:CH31" si="134">W17</f>
        <v>278.40766135390987</v>
      </c>
      <c r="CI17" s="755">
        <f t="shared" ref="CI17:CI31" si="135">X17</f>
        <v>108.03327927893051</v>
      </c>
      <c r="CJ17" s="508">
        <f t="shared" ref="CJ17:CJ31" si="136">SUM(CH17:CI17)</f>
        <v>386.44094063284035</v>
      </c>
      <c r="CK17" s="757">
        <f t="shared" ref="CK17:CK31" si="137">Z17</f>
        <v>688.15641438121463</v>
      </c>
      <c r="CL17" s="755">
        <f t="shared" ref="CL17:CL31" si="138">AA17</f>
        <v>86.8024365373536</v>
      </c>
      <c r="CM17" s="508">
        <f t="shared" ref="CM17:CM31" si="139">SUM(CK17:CL17)</f>
        <v>774.95885091856826</v>
      </c>
      <c r="CN17" s="757">
        <f t="shared" ref="CN17:CN31" si="140">AC17+BA17</f>
        <v>210.602818862519</v>
      </c>
      <c r="CO17" s="760">
        <f t="shared" ref="CO17:CO31" si="141">AD17+BB17</f>
        <v>310.87916405788093</v>
      </c>
      <c r="CP17" s="754">
        <f t="shared" ref="CP17:CP31" si="142">CN17+CO17</f>
        <v>521.4819829203999</v>
      </c>
      <c r="CQ17" s="756">
        <f t="shared" ref="CQ17:CQ31" si="143">BM17+BP17+BY17+CH17+CK17+CN17</f>
        <v>4244.3245475016583</v>
      </c>
      <c r="CR17" s="755">
        <f t="shared" ref="CR17:CR31" si="144">BN17+BQ17+BZ17</f>
        <v>342.76209294652267</v>
      </c>
      <c r="CS17" s="508">
        <f t="shared" ref="CS17:CS31" si="145">SUM(CQ17:CR17)</f>
        <v>4587.0866404481812</v>
      </c>
      <c r="CT17" s="757">
        <f t="shared" ref="CT17:CT31" si="146">BS17+CB17+CI17+CL17+CO17</f>
        <v>2504.8942508541381</v>
      </c>
      <c r="CU17" s="755">
        <f t="shared" ref="CU17:CU31" si="147">BT17+CC17</f>
        <v>287.80702126399564</v>
      </c>
      <c r="CV17" s="764">
        <f t="shared" ref="CV17:CV31" si="148">SUM(CT17:CU17)</f>
        <v>2792.7012721181336</v>
      </c>
      <c r="CW17" s="757">
        <f t="shared" ref="CW17:CW31" si="149">CQ17+CT17</f>
        <v>6749.218798355796</v>
      </c>
      <c r="CX17" s="755">
        <f t="shared" ref="CX17:CX31" si="150">CR17+CU17</f>
        <v>630.56911421051836</v>
      </c>
      <c r="CY17" s="762">
        <f t="shared" ref="CY17:CY31" si="151">SUM(CW17:CX17)</f>
        <v>7379.7879125663148</v>
      </c>
    </row>
    <row r="18" spans="1:103" s="758" customFormat="1" ht="13.5" customHeight="1">
      <c r="A18" s="751" t="s">
        <v>226</v>
      </c>
      <c r="B18" s="731">
        <v>1975.2833637023998</v>
      </c>
      <c r="C18" s="734">
        <v>8.7915343173373763</v>
      </c>
      <c r="D18" s="518">
        <f t="shared" si="74"/>
        <v>1984.0748980197372</v>
      </c>
      <c r="E18" s="725">
        <v>622.61432667508734</v>
      </c>
      <c r="F18" s="734">
        <v>293.7633277540329</v>
      </c>
      <c r="G18" s="731">
        <f t="shared" si="75"/>
        <v>916.37765442912018</v>
      </c>
      <c r="H18" s="717">
        <v>542.51022080924133</v>
      </c>
      <c r="I18" s="734">
        <v>261.94947033896403</v>
      </c>
      <c r="J18" s="731">
        <f t="shared" si="76"/>
        <v>804.45969114820537</v>
      </c>
      <c r="K18" s="725">
        <f t="shared" si="77"/>
        <v>1165.1245474843286</v>
      </c>
      <c r="L18" s="734">
        <f t="shared" si="78"/>
        <v>555.71279809299699</v>
      </c>
      <c r="M18" s="731">
        <f t="shared" si="79"/>
        <v>1720.8373455773256</v>
      </c>
      <c r="N18" s="725">
        <v>839.30725541369577</v>
      </c>
      <c r="O18" s="642">
        <v>0</v>
      </c>
      <c r="P18" s="518">
        <f t="shared" si="80"/>
        <v>839.30725541369577</v>
      </c>
      <c r="Q18" s="717">
        <v>1431.7027332903567</v>
      </c>
      <c r="R18" s="642">
        <v>0</v>
      </c>
      <c r="S18" s="518">
        <f t="shared" si="81"/>
        <v>1431.7027332903567</v>
      </c>
      <c r="T18" s="717">
        <f t="shared" si="82"/>
        <v>2271.0099887040524</v>
      </c>
      <c r="U18" s="642">
        <f t="shared" si="83"/>
        <v>0</v>
      </c>
      <c r="V18" s="518">
        <f t="shared" si="84"/>
        <v>2271.0099887040524</v>
      </c>
      <c r="W18" s="717">
        <v>356.67793784190428</v>
      </c>
      <c r="X18" s="734">
        <v>140.48403064265045</v>
      </c>
      <c r="Y18" s="518">
        <f t="shared" si="85"/>
        <v>497.16196848455473</v>
      </c>
      <c r="Z18" s="717">
        <v>690.81430601872444</v>
      </c>
      <c r="AA18" s="734">
        <v>77.014083226667466</v>
      </c>
      <c r="AB18" s="518">
        <f t="shared" si="86"/>
        <v>767.82838924539192</v>
      </c>
      <c r="AC18" s="717">
        <v>162.00995013310438</v>
      </c>
      <c r="AD18" s="730">
        <v>357.76507803907742</v>
      </c>
      <c r="AE18" s="731">
        <f t="shared" si="87"/>
        <v>519.77502817218181</v>
      </c>
      <c r="AF18" s="725">
        <f t="shared" si="88"/>
        <v>4646.7071397849159</v>
      </c>
      <c r="AG18" s="734">
        <f t="shared" si="89"/>
        <v>302.55486207137028</v>
      </c>
      <c r="AH18" s="518">
        <f t="shared" si="90"/>
        <v>4949.2620018562866</v>
      </c>
      <c r="AI18" s="717">
        <f t="shared" si="91"/>
        <v>2549.4761460079931</v>
      </c>
      <c r="AJ18" s="734">
        <f t="shared" si="92"/>
        <v>261.94947033896403</v>
      </c>
      <c r="AK18" s="518">
        <f t="shared" si="93"/>
        <v>2811.4256163469572</v>
      </c>
      <c r="AL18" s="717">
        <f t="shared" si="94"/>
        <v>7196.1832857929094</v>
      </c>
      <c r="AM18" s="734">
        <f t="shared" si="95"/>
        <v>564.50433241033431</v>
      </c>
      <c r="AN18" s="731">
        <f t="shared" si="96"/>
        <v>7760.6876182032438</v>
      </c>
      <c r="AO18" s="717">
        <v>18.551639587508699</v>
      </c>
      <c r="AP18" s="734">
        <v>7.3991030127559823</v>
      </c>
      <c r="AQ18" s="518">
        <f t="shared" si="97"/>
        <v>25.950742600264682</v>
      </c>
      <c r="AR18" s="725">
        <v>3.4495504450605781</v>
      </c>
      <c r="AS18" s="642">
        <v>-3.0983356989431767</v>
      </c>
      <c r="AT18" s="518">
        <f t="shared" si="98"/>
        <v>0.35121474611740133</v>
      </c>
      <c r="AU18" s="717">
        <v>38.621162605415563</v>
      </c>
      <c r="AV18" s="642">
        <v>0</v>
      </c>
      <c r="AW18" s="518">
        <f t="shared" si="99"/>
        <v>38.621162605415563</v>
      </c>
      <c r="AX18" s="717">
        <f t="shared" si="100"/>
        <v>42.070713050476144</v>
      </c>
      <c r="AY18" s="642">
        <f t="shared" si="101"/>
        <v>-3.0983356989431767</v>
      </c>
      <c r="AZ18" s="518">
        <f t="shared" si="102"/>
        <v>38.97237735153297</v>
      </c>
      <c r="BA18" s="717">
        <v>0.84651098716976902</v>
      </c>
      <c r="BB18" s="734">
        <v>0.69733803472788558</v>
      </c>
      <c r="BC18" s="518">
        <f t="shared" si="103"/>
        <v>1.5438490218976546</v>
      </c>
      <c r="BD18" s="725">
        <f t="shared" si="104"/>
        <v>22.847701019739045</v>
      </c>
      <c r="BE18" s="642">
        <f t="shared" si="105"/>
        <v>-3.0983356989431767</v>
      </c>
      <c r="BF18" s="518">
        <f t="shared" si="106"/>
        <v>19.749365320795867</v>
      </c>
      <c r="BG18" s="717">
        <f t="shared" si="107"/>
        <v>46.717603652899427</v>
      </c>
      <c r="BH18" s="642">
        <f t="shared" si="108"/>
        <v>0</v>
      </c>
      <c r="BI18" s="518">
        <f t="shared" si="109"/>
        <v>46.717603652899427</v>
      </c>
      <c r="BJ18" s="717">
        <f t="shared" si="110"/>
        <v>69.565304672638476</v>
      </c>
      <c r="BK18" s="642">
        <f t="shared" si="111"/>
        <v>-3.0983356989431767</v>
      </c>
      <c r="BL18" s="731">
        <f t="shared" si="112"/>
        <v>66.466968973695302</v>
      </c>
      <c r="BM18" s="717">
        <f t="shared" si="113"/>
        <v>1975.2833637023998</v>
      </c>
      <c r="BN18" s="734">
        <f t="shared" si="114"/>
        <v>8.7915343173373763</v>
      </c>
      <c r="BO18" s="518">
        <f t="shared" si="115"/>
        <v>1984.0748980197372</v>
      </c>
      <c r="BP18" s="725">
        <f t="shared" si="116"/>
        <v>641.16596626259604</v>
      </c>
      <c r="BQ18" s="734">
        <f t="shared" si="117"/>
        <v>293.7633277540329</v>
      </c>
      <c r="BR18" s="731">
        <f t="shared" si="118"/>
        <v>934.929294016629</v>
      </c>
      <c r="BS18" s="717">
        <f t="shared" si="119"/>
        <v>549.9093238219973</v>
      </c>
      <c r="BT18" s="734">
        <f t="shared" si="120"/>
        <v>261.94947033896403</v>
      </c>
      <c r="BU18" s="731">
        <f t="shared" si="121"/>
        <v>811.85879416096134</v>
      </c>
      <c r="BV18" s="725">
        <f t="shared" si="122"/>
        <v>1191.0752900845932</v>
      </c>
      <c r="BW18" s="734">
        <f t="shared" si="123"/>
        <v>555.71279809299699</v>
      </c>
      <c r="BX18" s="738">
        <f t="shared" si="124"/>
        <v>1746.7880881775902</v>
      </c>
      <c r="BY18" s="737">
        <f t="shared" si="125"/>
        <v>842.75680585875637</v>
      </c>
      <c r="BZ18" s="642">
        <f t="shared" si="126"/>
        <v>-3.0983356989431767</v>
      </c>
      <c r="CA18" s="518">
        <f t="shared" si="127"/>
        <v>839.65847015981319</v>
      </c>
      <c r="CB18" s="717">
        <f t="shared" si="128"/>
        <v>1470.3238958957722</v>
      </c>
      <c r="CC18" s="642">
        <f t="shared" si="129"/>
        <v>0</v>
      </c>
      <c r="CD18" s="518">
        <f t="shared" si="130"/>
        <v>1470.3238958957722</v>
      </c>
      <c r="CE18" s="717">
        <f t="shared" si="131"/>
        <v>2313.0807017545285</v>
      </c>
      <c r="CF18" s="642">
        <f t="shared" si="132"/>
        <v>-3.0983356989431767</v>
      </c>
      <c r="CG18" s="518">
        <f t="shared" si="133"/>
        <v>2309.9823660555853</v>
      </c>
      <c r="CH18" s="717">
        <f t="shared" si="134"/>
        <v>356.67793784190428</v>
      </c>
      <c r="CI18" s="734">
        <f t="shared" si="135"/>
        <v>140.48403064265045</v>
      </c>
      <c r="CJ18" s="518">
        <f t="shared" si="136"/>
        <v>497.16196848455473</v>
      </c>
      <c r="CK18" s="717">
        <f t="shared" si="137"/>
        <v>690.81430601872444</v>
      </c>
      <c r="CL18" s="734">
        <f t="shared" si="138"/>
        <v>77.014083226667466</v>
      </c>
      <c r="CM18" s="518">
        <f t="shared" si="139"/>
        <v>767.82838924539192</v>
      </c>
      <c r="CN18" s="717">
        <f t="shared" si="140"/>
        <v>162.85646112027416</v>
      </c>
      <c r="CO18" s="730">
        <f t="shared" si="141"/>
        <v>358.46241607380529</v>
      </c>
      <c r="CP18" s="731">
        <f t="shared" si="142"/>
        <v>521.3188771940795</v>
      </c>
      <c r="CQ18" s="725">
        <f t="shared" si="143"/>
        <v>4669.5548408046543</v>
      </c>
      <c r="CR18" s="734">
        <f t="shared" si="144"/>
        <v>299.45652637242711</v>
      </c>
      <c r="CS18" s="518">
        <f t="shared" si="145"/>
        <v>4969.0113671770814</v>
      </c>
      <c r="CT18" s="717">
        <f t="shared" si="146"/>
        <v>2596.193749660893</v>
      </c>
      <c r="CU18" s="734">
        <f t="shared" si="147"/>
        <v>261.94947033896403</v>
      </c>
      <c r="CV18" s="721">
        <f t="shared" si="148"/>
        <v>2858.1432199998571</v>
      </c>
      <c r="CW18" s="717">
        <f t="shared" si="149"/>
        <v>7265.7485904655477</v>
      </c>
      <c r="CX18" s="734">
        <f t="shared" si="150"/>
        <v>561.40599671139114</v>
      </c>
      <c r="CY18" s="738">
        <f t="shared" si="151"/>
        <v>7827.1545871769385</v>
      </c>
    </row>
    <row r="19" spans="1:103" s="758" customFormat="1" ht="13.5" customHeight="1">
      <c r="A19" s="751" t="s">
        <v>227</v>
      </c>
      <c r="B19" s="731">
        <v>6689.3664696479991</v>
      </c>
      <c r="C19" s="734">
        <v>300.67750189919741</v>
      </c>
      <c r="D19" s="518">
        <f t="shared" si="74"/>
        <v>6990.0439715471966</v>
      </c>
      <c r="E19" s="725">
        <v>2825.2063375142948</v>
      </c>
      <c r="F19" s="642">
        <v>-108.15063179635615</v>
      </c>
      <c r="G19" s="731">
        <f t="shared" si="75"/>
        <v>2717.0557057179385</v>
      </c>
      <c r="H19" s="717">
        <v>2528.4656066392213</v>
      </c>
      <c r="I19" s="734">
        <v>50.592866815595926</v>
      </c>
      <c r="J19" s="731">
        <f t="shared" si="76"/>
        <v>2579.0584734548174</v>
      </c>
      <c r="K19" s="725">
        <f t="shared" si="77"/>
        <v>5353.6719441535161</v>
      </c>
      <c r="L19" s="642">
        <f t="shared" si="78"/>
        <v>-57.557764980760226</v>
      </c>
      <c r="M19" s="731">
        <f t="shared" si="79"/>
        <v>5296.1141791727559</v>
      </c>
      <c r="N19" s="725">
        <v>4335.1024752694575</v>
      </c>
      <c r="O19" s="642">
        <v>0</v>
      </c>
      <c r="P19" s="518">
        <f t="shared" si="80"/>
        <v>4335.1024752694575</v>
      </c>
      <c r="Q19" s="717">
        <v>6973.0614226451853</v>
      </c>
      <c r="R19" s="642">
        <v>0</v>
      </c>
      <c r="S19" s="518">
        <f t="shared" si="81"/>
        <v>6973.0614226451853</v>
      </c>
      <c r="T19" s="717">
        <f t="shared" si="82"/>
        <v>11308.163897914643</v>
      </c>
      <c r="U19" s="642">
        <f t="shared" si="83"/>
        <v>0</v>
      </c>
      <c r="V19" s="518">
        <f t="shared" si="84"/>
        <v>11308.163897914643</v>
      </c>
      <c r="W19" s="717">
        <v>3759.7019408801425</v>
      </c>
      <c r="X19" s="734">
        <v>1619.4719665041528</v>
      </c>
      <c r="Y19" s="518">
        <f t="shared" si="85"/>
        <v>5379.1739073842955</v>
      </c>
      <c r="Z19" s="717">
        <v>1879.0698183822665</v>
      </c>
      <c r="AA19" s="734">
        <v>275.19749062479974</v>
      </c>
      <c r="AB19" s="518">
        <f t="shared" si="86"/>
        <v>2154.2673090070662</v>
      </c>
      <c r="AC19" s="717">
        <v>519.37545526149108</v>
      </c>
      <c r="AD19" s="730">
        <v>796.39614875191194</v>
      </c>
      <c r="AE19" s="731">
        <f t="shared" si="87"/>
        <v>1315.771604013403</v>
      </c>
      <c r="AF19" s="725">
        <f t="shared" si="88"/>
        <v>20007.822496955654</v>
      </c>
      <c r="AG19" s="734">
        <f t="shared" si="89"/>
        <v>192.52687010284126</v>
      </c>
      <c r="AH19" s="518">
        <f t="shared" si="90"/>
        <v>20200.349367058494</v>
      </c>
      <c r="AI19" s="717">
        <f t="shared" si="91"/>
        <v>12192.592635165271</v>
      </c>
      <c r="AJ19" s="734">
        <f t="shared" si="92"/>
        <v>50.592866815595926</v>
      </c>
      <c r="AK19" s="518">
        <f t="shared" si="93"/>
        <v>12243.185501980866</v>
      </c>
      <c r="AL19" s="717">
        <f t="shared" si="94"/>
        <v>32200.415132120925</v>
      </c>
      <c r="AM19" s="734">
        <f t="shared" si="95"/>
        <v>243.11973691843718</v>
      </c>
      <c r="AN19" s="731">
        <f t="shared" si="96"/>
        <v>32443.534869039362</v>
      </c>
      <c r="AO19" s="717">
        <v>418.90789770246306</v>
      </c>
      <c r="AP19" s="734">
        <v>167.07648255761561</v>
      </c>
      <c r="AQ19" s="518">
        <f t="shared" si="97"/>
        <v>585.98438026007864</v>
      </c>
      <c r="AR19" s="725">
        <v>65.286262375582339</v>
      </c>
      <c r="AS19" s="642">
        <v>-58.639164897119016</v>
      </c>
      <c r="AT19" s="518">
        <f t="shared" si="98"/>
        <v>6.6470974784633228</v>
      </c>
      <c r="AU19" s="717">
        <v>3778.5554747803681</v>
      </c>
      <c r="AV19" s="642">
        <v>0</v>
      </c>
      <c r="AW19" s="518">
        <f t="shared" si="99"/>
        <v>3778.5554747803681</v>
      </c>
      <c r="AX19" s="717">
        <f t="shared" si="100"/>
        <v>3843.8417371559503</v>
      </c>
      <c r="AY19" s="642">
        <f t="shared" si="101"/>
        <v>-58.639164897119016</v>
      </c>
      <c r="AZ19" s="518">
        <f t="shared" si="102"/>
        <v>3785.2025722588314</v>
      </c>
      <c r="BA19" s="717">
        <v>17.627971611375532</v>
      </c>
      <c r="BB19" s="734">
        <v>3.5843715766886852</v>
      </c>
      <c r="BC19" s="518">
        <f t="shared" si="103"/>
        <v>21.212343188064217</v>
      </c>
      <c r="BD19" s="725">
        <f t="shared" si="104"/>
        <v>501.82213168942093</v>
      </c>
      <c r="BE19" s="642">
        <f t="shared" si="105"/>
        <v>-58.639164897119016</v>
      </c>
      <c r="BF19" s="518">
        <f t="shared" si="106"/>
        <v>443.1829667923019</v>
      </c>
      <c r="BG19" s="717">
        <f t="shared" si="107"/>
        <v>3949.2163289146724</v>
      </c>
      <c r="BH19" s="642">
        <f t="shared" si="108"/>
        <v>0</v>
      </c>
      <c r="BI19" s="518">
        <f t="shared" si="109"/>
        <v>3949.2163289146724</v>
      </c>
      <c r="BJ19" s="717">
        <f t="shared" si="110"/>
        <v>4451.0384606040934</v>
      </c>
      <c r="BK19" s="642">
        <f t="shared" si="111"/>
        <v>-58.639164897119016</v>
      </c>
      <c r="BL19" s="731">
        <f t="shared" si="112"/>
        <v>4392.399295706974</v>
      </c>
      <c r="BM19" s="717">
        <f t="shared" si="113"/>
        <v>6689.3664696479991</v>
      </c>
      <c r="BN19" s="734">
        <f t="shared" si="114"/>
        <v>300.67750189919741</v>
      </c>
      <c r="BO19" s="518">
        <f t="shared" si="115"/>
        <v>6990.0439715471966</v>
      </c>
      <c r="BP19" s="725">
        <f t="shared" si="116"/>
        <v>3244.1142352167581</v>
      </c>
      <c r="BQ19" s="642">
        <f t="shared" si="117"/>
        <v>-108.15063179635615</v>
      </c>
      <c r="BR19" s="731">
        <f t="shared" si="118"/>
        <v>3135.9636034204018</v>
      </c>
      <c r="BS19" s="717">
        <f t="shared" si="119"/>
        <v>2695.542089196837</v>
      </c>
      <c r="BT19" s="734">
        <f t="shared" si="120"/>
        <v>50.592866815595926</v>
      </c>
      <c r="BU19" s="731">
        <f t="shared" si="121"/>
        <v>2746.1349560124327</v>
      </c>
      <c r="BV19" s="725">
        <f t="shared" si="122"/>
        <v>5939.656324413595</v>
      </c>
      <c r="BW19" s="642">
        <f t="shared" si="123"/>
        <v>-57.557764980760226</v>
      </c>
      <c r="BX19" s="738">
        <f t="shared" si="124"/>
        <v>5882.0985594328349</v>
      </c>
      <c r="BY19" s="737">
        <f t="shared" si="125"/>
        <v>4400.3887376450402</v>
      </c>
      <c r="BZ19" s="642">
        <f t="shared" si="126"/>
        <v>-58.639164897119016</v>
      </c>
      <c r="CA19" s="518">
        <f t="shared" si="127"/>
        <v>4341.7495727479209</v>
      </c>
      <c r="CB19" s="717">
        <f t="shared" si="128"/>
        <v>10751.616897425552</v>
      </c>
      <c r="CC19" s="642">
        <f t="shared" si="129"/>
        <v>0</v>
      </c>
      <c r="CD19" s="518">
        <f t="shared" si="130"/>
        <v>10751.616897425552</v>
      </c>
      <c r="CE19" s="717">
        <f t="shared" si="131"/>
        <v>15152.005635070593</v>
      </c>
      <c r="CF19" s="642">
        <f t="shared" si="132"/>
        <v>-58.639164897119016</v>
      </c>
      <c r="CG19" s="518">
        <f t="shared" si="133"/>
        <v>15093.366470173474</v>
      </c>
      <c r="CH19" s="717">
        <f t="shared" si="134"/>
        <v>3759.7019408801425</v>
      </c>
      <c r="CI19" s="734">
        <f t="shared" si="135"/>
        <v>1619.4719665041528</v>
      </c>
      <c r="CJ19" s="518">
        <f t="shared" si="136"/>
        <v>5379.1739073842955</v>
      </c>
      <c r="CK19" s="717">
        <f t="shared" si="137"/>
        <v>1879.0698183822665</v>
      </c>
      <c r="CL19" s="734">
        <f t="shared" si="138"/>
        <v>275.19749062479974</v>
      </c>
      <c r="CM19" s="518">
        <f t="shared" si="139"/>
        <v>2154.2673090070662</v>
      </c>
      <c r="CN19" s="717">
        <f t="shared" si="140"/>
        <v>537.00342687286661</v>
      </c>
      <c r="CO19" s="730">
        <f t="shared" si="141"/>
        <v>799.98052032860062</v>
      </c>
      <c r="CP19" s="731">
        <f t="shared" si="142"/>
        <v>1336.9839472014673</v>
      </c>
      <c r="CQ19" s="725">
        <f t="shared" si="143"/>
        <v>20509.644628645074</v>
      </c>
      <c r="CR19" s="734">
        <f t="shared" si="144"/>
        <v>133.88770520572223</v>
      </c>
      <c r="CS19" s="518">
        <f t="shared" si="145"/>
        <v>20643.532333850795</v>
      </c>
      <c r="CT19" s="717">
        <f t="shared" si="146"/>
        <v>16141.808964079943</v>
      </c>
      <c r="CU19" s="734">
        <f t="shared" si="147"/>
        <v>50.592866815595926</v>
      </c>
      <c r="CV19" s="721">
        <f t="shared" si="148"/>
        <v>16192.401830895538</v>
      </c>
      <c r="CW19" s="717">
        <f t="shared" si="149"/>
        <v>36651.453592725018</v>
      </c>
      <c r="CX19" s="734">
        <f t="shared" si="150"/>
        <v>184.48057202131815</v>
      </c>
      <c r="CY19" s="738">
        <f t="shared" si="151"/>
        <v>36835.934164746337</v>
      </c>
    </row>
    <row r="20" spans="1:103" s="758" customFormat="1" ht="13.5" customHeight="1">
      <c r="A20" s="751" t="s">
        <v>228</v>
      </c>
      <c r="B20" s="731">
        <v>3904.603919469464</v>
      </c>
      <c r="C20" s="642">
        <v>-153.54128057324263</v>
      </c>
      <c r="D20" s="518">
        <f t="shared" si="74"/>
        <v>3751.0626388962214</v>
      </c>
      <c r="E20" s="725">
        <v>1160.0343602700107</v>
      </c>
      <c r="F20" s="642">
        <v>-183.23166964361596</v>
      </c>
      <c r="G20" s="731">
        <f t="shared" si="75"/>
        <v>976.80269062639468</v>
      </c>
      <c r="H20" s="717">
        <v>1056.4513544104702</v>
      </c>
      <c r="I20" s="642">
        <v>-162.71799506505795</v>
      </c>
      <c r="J20" s="731">
        <f t="shared" si="76"/>
        <v>893.73335934541228</v>
      </c>
      <c r="K20" s="725">
        <f t="shared" si="77"/>
        <v>2216.4857146804807</v>
      </c>
      <c r="L20" s="642">
        <f t="shared" si="78"/>
        <v>-345.94966470867394</v>
      </c>
      <c r="M20" s="731">
        <f t="shared" si="79"/>
        <v>1870.5360499718067</v>
      </c>
      <c r="N20" s="674">
        <v>0</v>
      </c>
      <c r="O20" s="734">
        <v>20.142394544455609</v>
      </c>
      <c r="P20" s="518">
        <f t="shared" si="80"/>
        <v>20.142394544455609</v>
      </c>
      <c r="Q20" s="717">
        <v>2348.3984770758552</v>
      </c>
      <c r="R20" s="642">
        <v>0</v>
      </c>
      <c r="S20" s="518">
        <f t="shared" si="81"/>
        <v>2348.3984770758552</v>
      </c>
      <c r="T20" s="717">
        <f t="shared" si="82"/>
        <v>2348.3984770758552</v>
      </c>
      <c r="U20" s="734">
        <f t="shared" si="83"/>
        <v>20.142394544455609</v>
      </c>
      <c r="V20" s="518">
        <f t="shared" si="84"/>
        <v>2368.540871620311</v>
      </c>
      <c r="W20" s="717">
        <v>35.156853553461175</v>
      </c>
      <c r="X20" s="734">
        <v>259.07040854947354</v>
      </c>
      <c r="Y20" s="518">
        <f t="shared" si="85"/>
        <v>294.22726210293473</v>
      </c>
      <c r="Z20" s="717">
        <v>261.52637332</v>
      </c>
      <c r="AA20" s="734">
        <v>118.96060730259435</v>
      </c>
      <c r="AB20" s="518">
        <f t="shared" si="86"/>
        <v>380.48698062259439</v>
      </c>
      <c r="AC20" s="717">
        <v>30.021897838728147</v>
      </c>
      <c r="AD20" s="730">
        <v>478.38381129910857</v>
      </c>
      <c r="AE20" s="731">
        <f t="shared" si="87"/>
        <v>508.40570913783671</v>
      </c>
      <c r="AF20" s="725">
        <f t="shared" si="88"/>
        <v>5391.3434044516644</v>
      </c>
      <c r="AG20" s="642">
        <f t="shared" si="89"/>
        <v>-316.63055567240298</v>
      </c>
      <c r="AH20" s="518">
        <f t="shared" si="90"/>
        <v>5074.7128487792615</v>
      </c>
      <c r="AI20" s="717">
        <f t="shared" si="91"/>
        <v>4261.2646586375022</v>
      </c>
      <c r="AJ20" s="642">
        <f t="shared" si="92"/>
        <v>-162.71799506505795</v>
      </c>
      <c r="AK20" s="518">
        <f t="shared" si="93"/>
        <v>4098.5466635724442</v>
      </c>
      <c r="AL20" s="717">
        <f t="shared" si="94"/>
        <v>9652.6080630891665</v>
      </c>
      <c r="AM20" s="642">
        <f t="shared" si="95"/>
        <v>-479.34855073746093</v>
      </c>
      <c r="AN20" s="518">
        <f t="shared" si="96"/>
        <v>9173.2595123517058</v>
      </c>
      <c r="AO20" s="717">
        <v>10.679467156678038</v>
      </c>
      <c r="AP20" s="734">
        <v>8.8423484381927508</v>
      </c>
      <c r="AQ20" s="518">
        <f t="shared" si="97"/>
        <v>19.521815594870787</v>
      </c>
      <c r="AR20" s="674">
        <v>0</v>
      </c>
      <c r="AS20" s="642">
        <v>0</v>
      </c>
      <c r="AT20" s="484">
        <f t="shared" si="98"/>
        <v>0</v>
      </c>
      <c r="AU20" s="717">
        <v>12.943599803609944</v>
      </c>
      <c r="AV20" s="642">
        <v>0</v>
      </c>
      <c r="AW20" s="518">
        <f t="shared" si="99"/>
        <v>12.943599803609944</v>
      </c>
      <c r="AX20" s="717">
        <f t="shared" si="100"/>
        <v>12.943599803609944</v>
      </c>
      <c r="AY20" s="642">
        <f t="shared" si="101"/>
        <v>0</v>
      </c>
      <c r="AZ20" s="518">
        <f t="shared" si="102"/>
        <v>12.943599803609944</v>
      </c>
      <c r="BA20" s="677">
        <v>0</v>
      </c>
      <c r="BB20" s="734">
        <v>0.4583181690935319</v>
      </c>
      <c r="BC20" s="518">
        <f t="shared" si="103"/>
        <v>0.4583181690935319</v>
      </c>
      <c r="BD20" s="725">
        <f t="shared" si="104"/>
        <v>10.679467156678038</v>
      </c>
      <c r="BE20" s="642">
        <f t="shared" si="105"/>
        <v>0</v>
      </c>
      <c r="BF20" s="518">
        <f t="shared" si="106"/>
        <v>10.679467156678038</v>
      </c>
      <c r="BG20" s="717">
        <f t="shared" si="107"/>
        <v>22.244266410896223</v>
      </c>
      <c r="BH20" s="642">
        <f t="shared" si="108"/>
        <v>0</v>
      </c>
      <c r="BI20" s="518">
        <f t="shared" si="109"/>
        <v>22.244266410896223</v>
      </c>
      <c r="BJ20" s="717">
        <f t="shared" si="110"/>
        <v>32.92373356757426</v>
      </c>
      <c r="BK20" s="642">
        <f t="shared" si="111"/>
        <v>0</v>
      </c>
      <c r="BL20" s="731">
        <f t="shared" si="112"/>
        <v>32.92373356757426</v>
      </c>
      <c r="BM20" s="717">
        <f t="shared" si="113"/>
        <v>3904.603919469464</v>
      </c>
      <c r="BN20" s="642">
        <f t="shared" si="114"/>
        <v>-153.54128057324263</v>
      </c>
      <c r="BO20" s="518">
        <f t="shared" si="115"/>
        <v>3751.0626388962214</v>
      </c>
      <c r="BP20" s="725">
        <f t="shared" si="116"/>
        <v>1170.7138274266888</v>
      </c>
      <c r="BQ20" s="642">
        <f t="shared" si="117"/>
        <v>-183.23166964361596</v>
      </c>
      <c r="BR20" s="731">
        <f t="shared" si="118"/>
        <v>987.48215778307281</v>
      </c>
      <c r="BS20" s="717">
        <f t="shared" si="119"/>
        <v>1065.2937028486631</v>
      </c>
      <c r="BT20" s="642">
        <f t="shared" si="120"/>
        <v>-162.71799506505795</v>
      </c>
      <c r="BU20" s="731">
        <f t="shared" si="121"/>
        <v>902.57570778360514</v>
      </c>
      <c r="BV20" s="725">
        <f t="shared" si="122"/>
        <v>2236.0075302753521</v>
      </c>
      <c r="BW20" s="642">
        <f t="shared" si="123"/>
        <v>-345.94966470867394</v>
      </c>
      <c r="BX20" s="738">
        <f t="shared" si="124"/>
        <v>1890.0578655666782</v>
      </c>
      <c r="BY20" s="643">
        <f t="shared" si="125"/>
        <v>0</v>
      </c>
      <c r="BZ20" s="734">
        <f t="shared" si="126"/>
        <v>20.142394544455609</v>
      </c>
      <c r="CA20" s="518">
        <f t="shared" si="127"/>
        <v>20.142394544455609</v>
      </c>
      <c r="CB20" s="717">
        <f t="shared" si="128"/>
        <v>2361.3420768794654</v>
      </c>
      <c r="CC20" s="642">
        <f t="shared" si="129"/>
        <v>0</v>
      </c>
      <c r="CD20" s="518">
        <f t="shared" si="130"/>
        <v>2361.3420768794654</v>
      </c>
      <c r="CE20" s="717">
        <f t="shared" si="131"/>
        <v>2361.3420768794654</v>
      </c>
      <c r="CF20" s="734">
        <f t="shared" si="132"/>
        <v>20.142394544455609</v>
      </c>
      <c r="CG20" s="518">
        <f t="shared" si="133"/>
        <v>2381.4844714239211</v>
      </c>
      <c r="CH20" s="717">
        <f t="shared" si="134"/>
        <v>35.156853553461175</v>
      </c>
      <c r="CI20" s="734">
        <f t="shared" si="135"/>
        <v>259.07040854947354</v>
      </c>
      <c r="CJ20" s="518">
        <f t="shared" si="136"/>
        <v>294.22726210293473</v>
      </c>
      <c r="CK20" s="717">
        <f t="shared" si="137"/>
        <v>261.52637332</v>
      </c>
      <c r="CL20" s="734">
        <f t="shared" si="138"/>
        <v>118.96060730259435</v>
      </c>
      <c r="CM20" s="518">
        <f t="shared" si="139"/>
        <v>380.48698062259439</v>
      </c>
      <c r="CN20" s="717">
        <f t="shared" si="140"/>
        <v>30.021897838728147</v>
      </c>
      <c r="CO20" s="730">
        <f t="shared" si="141"/>
        <v>478.84212946820213</v>
      </c>
      <c r="CP20" s="731">
        <f t="shared" si="142"/>
        <v>508.86402730693027</v>
      </c>
      <c r="CQ20" s="725">
        <f t="shared" si="143"/>
        <v>5402.0228716083429</v>
      </c>
      <c r="CR20" s="642">
        <f t="shared" si="144"/>
        <v>-316.63055567240298</v>
      </c>
      <c r="CS20" s="518">
        <f t="shared" si="145"/>
        <v>5085.3923159359401</v>
      </c>
      <c r="CT20" s="717">
        <f t="shared" si="146"/>
        <v>4283.5089250483989</v>
      </c>
      <c r="CU20" s="642">
        <f t="shared" si="147"/>
        <v>-162.71799506505795</v>
      </c>
      <c r="CV20" s="721">
        <f t="shared" si="148"/>
        <v>4120.7909299833409</v>
      </c>
      <c r="CW20" s="717">
        <f t="shared" si="149"/>
        <v>9685.5317966567418</v>
      </c>
      <c r="CX20" s="642">
        <f t="shared" si="150"/>
        <v>-479.34855073746093</v>
      </c>
      <c r="CY20" s="715">
        <f t="shared" si="151"/>
        <v>9206.183245919281</v>
      </c>
    </row>
    <row r="21" spans="1:103" s="758" customFormat="1" ht="13.5" customHeight="1">
      <c r="A21" s="751" t="s">
        <v>229</v>
      </c>
      <c r="B21" s="731">
        <v>706.1953291008</v>
      </c>
      <c r="C21" s="734">
        <v>3.2265377264399326</v>
      </c>
      <c r="D21" s="518">
        <f t="shared" si="74"/>
        <v>709.42186682723991</v>
      </c>
      <c r="E21" s="725">
        <v>255.33460263904982</v>
      </c>
      <c r="F21" s="734">
        <v>155.5040499082582</v>
      </c>
      <c r="G21" s="731">
        <f t="shared" si="75"/>
        <v>410.83865254730802</v>
      </c>
      <c r="H21" s="717">
        <v>208.57156906416287</v>
      </c>
      <c r="I21" s="642">
        <v>138.7416919632154</v>
      </c>
      <c r="J21" s="731">
        <f t="shared" si="76"/>
        <v>347.3132610273783</v>
      </c>
      <c r="K21" s="725">
        <f t="shared" si="77"/>
        <v>463.90617170321269</v>
      </c>
      <c r="L21" s="734">
        <f t="shared" si="78"/>
        <v>294.24574187147357</v>
      </c>
      <c r="M21" s="731">
        <f t="shared" si="79"/>
        <v>758.1519135746862</v>
      </c>
      <c r="N21" s="725">
        <v>240.64518107708815</v>
      </c>
      <c r="O21" s="642">
        <v>0</v>
      </c>
      <c r="P21" s="518">
        <f t="shared" si="80"/>
        <v>240.64518107708815</v>
      </c>
      <c r="Q21" s="717">
        <v>456.66608045762206</v>
      </c>
      <c r="R21" s="642">
        <v>0</v>
      </c>
      <c r="S21" s="518">
        <f t="shared" si="81"/>
        <v>456.66608045762206</v>
      </c>
      <c r="T21" s="717">
        <f t="shared" si="82"/>
        <v>697.31126153471018</v>
      </c>
      <c r="U21" s="642">
        <f t="shared" si="83"/>
        <v>0</v>
      </c>
      <c r="V21" s="518">
        <f t="shared" si="84"/>
        <v>697.31126153471018</v>
      </c>
      <c r="W21" s="717">
        <v>140.39315470606434</v>
      </c>
      <c r="X21" s="734">
        <v>43.597458181865335</v>
      </c>
      <c r="Y21" s="518">
        <f t="shared" si="85"/>
        <v>183.99061288792967</v>
      </c>
      <c r="Z21" s="717">
        <v>195.69043762011484</v>
      </c>
      <c r="AA21" s="734">
        <v>24.147347212363499</v>
      </c>
      <c r="AB21" s="518">
        <f t="shared" si="86"/>
        <v>219.83778483247835</v>
      </c>
      <c r="AC21" s="717">
        <v>102.05490127789892</v>
      </c>
      <c r="AD21" s="730">
        <v>159.55635283858459</v>
      </c>
      <c r="AE21" s="731">
        <f t="shared" si="87"/>
        <v>261.61125411648351</v>
      </c>
      <c r="AF21" s="725">
        <f t="shared" si="88"/>
        <v>1640.3136064210162</v>
      </c>
      <c r="AG21" s="734">
        <f t="shared" si="89"/>
        <v>158.73058763469814</v>
      </c>
      <c r="AH21" s="518">
        <f t="shared" si="90"/>
        <v>1799.0441940557143</v>
      </c>
      <c r="AI21" s="717">
        <f t="shared" si="91"/>
        <v>892.53880775459834</v>
      </c>
      <c r="AJ21" s="734">
        <f t="shared" si="92"/>
        <v>138.7416919632154</v>
      </c>
      <c r="AK21" s="518">
        <f t="shared" si="93"/>
        <v>1031.2804997178137</v>
      </c>
      <c r="AL21" s="717">
        <f t="shared" si="94"/>
        <v>2532.8524141756143</v>
      </c>
      <c r="AM21" s="734">
        <f t="shared" si="95"/>
        <v>297.47227959791354</v>
      </c>
      <c r="AN21" s="731">
        <f t="shared" si="96"/>
        <v>2830.324693773528</v>
      </c>
      <c r="AO21" s="717">
        <v>1.7932867270626809</v>
      </c>
      <c r="AP21" s="734">
        <v>0.7152312959917011</v>
      </c>
      <c r="AQ21" s="518">
        <f t="shared" si="97"/>
        <v>2.508518023054382</v>
      </c>
      <c r="AR21" s="725">
        <v>2.1953361546567263</v>
      </c>
      <c r="AS21" s="642">
        <v>-1.9718187884143623</v>
      </c>
      <c r="AT21" s="518">
        <f t="shared" si="98"/>
        <v>0.22351736624236396</v>
      </c>
      <c r="AU21" s="717">
        <v>11.663925229415662</v>
      </c>
      <c r="AV21" s="642">
        <v>0</v>
      </c>
      <c r="AW21" s="518">
        <f t="shared" si="99"/>
        <v>11.663925229415662</v>
      </c>
      <c r="AX21" s="717">
        <f t="shared" si="100"/>
        <v>13.859261384072388</v>
      </c>
      <c r="AY21" s="642">
        <f t="shared" si="101"/>
        <v>-1.9718187884143623</v>
      </c>
      <c r="AZ21" s="518">
        <f t="shared" si="102"/>
        <v>11.887442595658026</v>
      </c>
      <c r="BA21" s="717">
        <v>0.16636494209531447</v>
      </c>
      <c r="BB21" s="734">
        <v>0.23279686853637846</v>
      </c>
      <c r="BC21" s="518">
        <f t="shared" si="103"/>
        <v>0.39916181063169293</v>
      </c>
      <c r="BD21" s="725">
        <f t="shared" si="104"/>
        <v>4.1549878238147215</v>
      </c>
      <c r="BE21" s="642">
        <f t="shared" si="105"/>
        <v>-1.9718187884143623</v>
      </c>
      <c r="BF21" s="518">
        <f t="shared" si="106"/>
        <v>2.1831690354003594</v>
      </c>
      <c r="BG21" s="717">
        <f t="shared" si="107"/>
        <v>12.611953393943743</v>
      </c>
      <c r="BH21" s="642">
        <f t="shared" si="108"/>
        <v>0</v>
      </c>
      <c r="BI21" s="518">
        <f t="shared" si="109"/>
        <v>12.611953393943743</v>
      </c>
      <c r="BJ21" s="717">
        <f t="shared" si="110"/>
        <v>16.766941217758465</v>
      </c>
      <c r="BK21" s="642">
        <f t="shared" si="111"/>
        <v>-1.9718187884143623</v>
      </c>
      <c r="BL21" s="731">
        <f t="shared" si="112"/>
        <v>14.795122429344103</v>
      </c>
      <c r="BM21" s="717">
        <f t="shared" si="113"/>
        <v>706.1953291008</v>
      </c>
      <c r="BN21" s="734">
        <f t="shared" si="114"/>
        <v>3.2265377264399326</v>
      </c>
      <c r="BO21" s="518">
        <f t="shared" si="115"/>
        <v>709.42186682723991</v>
      </c>
      <c r="BP21" s="725">
        <f t="shared" si="116"/>
        <v>257.12788936611253</v>
      </c>
      <c r="BQ21" s="734">
        <f t="shared" si="117"/>
        <v>155.5040499082582</v>
      </c>
      <c r="BR21" s="731">
        <f t="shared" si="118"/>
        <v>412.63193927437072</v>
      </c>
      <c r="BS21" s="717">
        <f t="shared" si="119"/>
        <v>209.28680036015459</v>
      </c>
      <c r="BT21" s="734">
        <f t="shared" si="120"/>
        <v>138.7416919632154</v>
      </c>
      <c r="BU21" s="731">
        <f t="shared" si="121"/>
        <v>348.02849232336996</v>
      </c>
      <c r="BV21" s="725">
        <f t="shared" si="122"/>
        <v>466.41468972626711</v>
      </c>
      <c r="BW21" s="734">
        <f t="shared" si="123"/>
        <v>294.24574187147357</v>
      </c>
      <c r="BX21" s="738">
        <f t="shared" si="124"/>
        <v>760.66043159774063</v>
      </c>
      <c r="BY21" s="737">
        <f t="shared" si="125"/>
        <v>242.84051723174488</v>
      </c>
      <c r="BZ21" s="642">
        <f t="shared" si="126"/>
        <v>-1.9718187884143623</v>
      </c>
      <c r="CA21" s="518">
        <f t="shared" si="127"/>
        <v>240.86869844333052</v>
      </c>
      <c r="CB21" s="717">
        <f t="shared" si="128"/>
        <v>468.33000568703773</v>
      </c>
      <c r="CC21" s="642">
        <f t="shared" si="129"/>
        <v>0</v>
      </c>
      <c r="CD21" s="518">
        <f t="shared" si="130"/>
        <v>468.33000568703773</v>
      </c>
      <c r="CE21" s="717">
        <f t="shared" si="131"/>
        <v>711.17052291878258</v>
      </c>
      <c r="CF21" s="642">
        <f t="shared" si="132"/>
        <v>-1.9718187884143623</v>
      </c>
      <c r="CG21" s="518">
        <f t="shared" si="133"/>
        <v>709.19870413036824</v>
      </c>
      <c r="CH21" s="717">
        <f t="shared" si="134"/>
        <v>140.39315470606434</v>
      </c>
      <c r="CI21" s="734">
        <f t="shared" si="135"/>
        <v>43.597458181865335</v>
      </c>
      <c r="CJ21" s="518">
        <f t="shared" si="136"/>
        <v>183.99061288792967</v>
      </c>
      <c r="CK21" s="717">
        <f t="shared" si="137"/>
        <v>195.69043762011484</v>
      </c>
      <c r="CL21" s="734">
        <f t="shared" si="138"/>
        <v>24.147347212363499</v>
      </c>
      <c r="CM21" s="518">
        <f t="shared" si="139"/>
        <v>219.83778483247835</v>
      </c>
      <c r="CN21" s="717">
        <f t="shared" si="140"/>
        <v>102.22126621999423</v>
      </c>
      <c r="CO21" s="730">
        <f t="shared" si="141"/>
        <v>159.78914970712097</v>
      </c>
      <c r="CP21" s="731">
        <f t="shared" si="142"/>
        <v>262.01041592711522</v>
      </c>
      <c r="CQ21" s="725">
        <f t="shared" si="143"/>
        <v>1644.4685942448307</v>
      </c>
      <c r="CR21" s="734">
        <f t="shared" si="144"/>
        <v>156.75876884628377</v>
      </c>
      <c r="CS21" s="518">
        <f t="shared" si="145"/>
        <v>1801.2273630911145</v>
      </c>
      <c r="CT21" s="717">
        <f t="shared" si="146"/>
        <v>905.15076114854207</v>
      </c>
      <c r="CU21" s="734">
        <f t="shared" si="147"/>
        <v>138.7416919632154</v>
      </c>
      <c r="CV21" s="721">
        <f t="shared" si="148"/>
        <v>1043.8924531117575</v>
      </c>
      <c r="CW21" s="717">
        <f t="shared" si="149"/>
        <v>2549.6193553933726</v>
      </c>
      <c r="CX21" s="734">
        <f t="shared" si="150"/>
        <v>295.50046080949915</v>
      </c>
      <c r="CY21" s="738">
        <f t="shared" si="151"/>
        <v>2845.1198162028718</v>
      </c>
    </row>
    <row r="22" spans="1:103" s="758" customFormat="1" ht="13.5" customHeight="1">
      <c r="A22" s="751" t="s">
        <v>230</v>
      </c>
      <c r="B22" s="731">
        <v>4685.1396803494172</v>
      </c>
      <c r="C22" s="734">
        <v>34.864665452270188</v>
      </c>
      <c r="D22" s="518">
        <f t="shared" si="74"/>
        <v>4720.0043458016871</v>
      </c>
      <c r="E22" s="725">
        <v>1010.7514269358272</v>
      </c>
      <c r="F22" s="642">
        <v>-15.698712122944887</v>
      </c>
      <c r="G22" s="731">
        <f t="shared" si="75"/>
        <v>995.0527148128823</v>
      </c>
      <c r="H22" s="717">
        <v>953.76131774186206</v>
      </c>
      <c r="I22" s="642">
        <v>-14.775872623633632</v>
      </c>
      <c r="J22" s="731">
        <f t="shared" si="76"/>
        <v>938.98544511822843</v>
      </c>
      <c r="K22" s="725">
        <f t="shared" si="77"/>
        <v>1964.5127446776892</v>
      </c>
      <c r="L22" s="642">
        <f t="shared" si="78"/>
        <v>-30.474584746578518</v>
      </c>
      <c r="M22" s="731">
        <f t="shared" si="79"/>
        <v>1934.0381599311106</v>
      </c>
      <c r="N22" s="674">
        <v>0</v>
      </c>
      <c r="O22" s="734">
        <v>25.155930759073218</v>
      </c>
      <c r="P22" s="518">
        <f t="shared" si="80"/>
        <v>25.155930759073218</v>
      </c>
      <c r="Q22" s="717">
        <v>3120.2706796082466</v>
      </c>
      <c r="R22" s="642">
        <v>0</v>
      </c>
      <c r="S22" s="518">
        <f t="shared" si="81"/>
        <v>3120.2706796082466</v>
      </c>
      <c r="T22" s="717">
        <f t="shared" si="82"/>
        <v>3120.2706796082466</v>
      </c>
      <c r="U22" s="734">
        <f t="shared" si="83"/>
        <v>25.155930759073218</v>
      </c>
      <c r="V22" s="518">
        <f t="shared" si="84"/>
        <v>3145.4266103673199</v>
      </c>
      <c r="W22" s="717">
        <v>48.096233269907835</v>
      </c>
      <c r="X22" s="734">
        <v>343.85360855684087</v>
      </c>
      <c r="Y22" s="518">
        <f t="shared" si="85"/>
        <v>391.9498418267487</v>
      </c>
      <c r="Z22" s="717">
        <v>216.13003878000001</v>
      </c>
      <c r="AA22" s="734">
        <v>73.922085384045758</v>
      </c>
      <c r="AB22" s="518">
        <f t="shared" si="86"/>
        <v>290.05212416404578</v>
      </c>
      <c r="AC22" s="717">
        <v>38.729976955259581</v>
      </c>
      <c r="AD22" s="730">
        <v>420.80970505084008</v>
      </c>
      <c r="AE22" s="731">
        <f t="shared" si="87"/>
        <v>459.53968200609967</v>
      </c>
      <c r="AF22" s="725">
        <f t="shared" si="88"/>
        <v>5998.8473562904119</v>
      </c>
      <c r="AG22" s="734">
        <f t="shared" si="89"/>
        <v>44.321884088398519</v>
      </c>
      <c r="AH22" s="518">
        <f t="shared" si="90"/>
        <v>6043.1692403788102</v>
      </c>
      <c r="AI22" s="717">
        <f t="shared" si="91"/>
        <v>4912.617396341836</v>
      </c>
      <c r="AJ22" s="642">
        <f t="shared" si="92"/>
        <v>-14.775872623633632</v>
      </c>
      <c r="AK22" s="518">
        <f t="shared" si="93"/>
        <v>4897.8415237182026</v>
      </c>
      <c r="AL22" s="717">
        <f t="shared" si="94"/>
        <v>10911.464752632248</v>
      </c>
      <c r="AM22" s="734">
        <f t="shared" si="95"/>
        <v>29.546011464764888</v>
      </c>
      <c r="AN22" s="518">
        <f t="shared" si="96"/>
        <v>10941.010764097013</v>
      </c>
      <c r="AO22" s="717">
        <v>8.3624616097588831</v>
      </c>
      <c r="AP22" s="734">
        <v>6.0372830624341338</v>
      </c>
      <c r="AQ22" s="518">
        <f t="shared" si="97"/>
        <v>14.399744672193016</v>
      </c>
      <c r="AR22" s="674">
        <v>0</v>
      </c>
      <c r="AS22" s="642">
        <v>0</v>
      </c>
      <c r="AT22" s="484">
        <f t="shared" si="98"/>
        <v>0</v>
      </c>
      <c r="AU22" s="717">
        <v>40.575100526402665</v>
      </c>
      <c r="AV22" s="642">
        <v>0</v>
      </c>
      <c r="AW22" s="518">
        <f t="shared" si="99"/>
        <v>40.575100526402665</v>
      </c>
      <c r="AX22" s="717">
        <f t="shared" si="100"/>
        <v>40.575100526402665</v>
      </c>
      <c r="AY22" s="642">
        <f t="shared" si="101"/>
        <v>0</v>
      </c>
      <c r="AZ22" s="518">
        <f t="shared" si="102"/>
        <v>40.575100526402665</v>
      </c>
      <c r="BA22" s="677">
        <v>0</v>
      </c>
      <c r="BB22" s="734">
        <v>0.7440295450216281</v>
      </c>
      <c r="BC22" s="518">
        <f t="shared" si="103"/>
        <v>0.7440295450216281</v>
      </c>
      <c r="BD22" s="725">
        <f t="shared" si="104"/>
        <v>8.3624616097588831</v>
      </c>
      <c r="BE22" s="642">
        <f t="shared" si="105"/>
        <v>0</v>
      </c>
      <c r="BF22" s="518">
        <f t="shared" si="106"/>
        <v>8.3624616097588831</v>
      </c>
      <c r="BG22" s="717">
        <f t="shared" si="107"/>
        <v>47.356413133858425</v>
      </c>
      <c r="BH22" s="642">
        <f t="shared" si="108"/>
        <v>0</v>
      </c>
      <c r="BI22" s="518">
        <f t="shared" si="109"/>
        <v>47.356413133858425</v>
      </c>
      <c r="BJ22" s="717">
        <f t="shared" si="110"/>
        <v>55.718874743617306</v>
      </c>
      <c r="BK22" s="642">
        <f t="shared" si="111"/>
        <v>0</v>
      </c>
      <c r="BL22" s="731">
        <f t="shared" si="112"/>
        <v>55.718874743617306</v>
      </c>
      <c r="BM22" s="717">
        <f t="shared" si="113"/>
        <v>4685.1396803494172</v>
      </c>
      <c r="BN22" s="734">
        <f t="shared" si="114"/>
        <v>34.864665452270188</v>
      </c>
      <c r="BO22" s="518">
        <f t="shared" si="115"/>
        <v>4720.0043458016871</v>
      </c>
      <c r="BP22" s="725">
        <f t="shared" si="116"/>
        <v>1019.1138885455861</v>
      </c>
      <c r="BQ22" s="642">
        <f t="shared" si="117"/>
        <v>-15.698712122944887</v>
      </c>
      <c r="BR22" s="731">
        <f t="shared" si="118"/>
        <v>1003.4151764226411</v>
      </c>
      <c r="BS22" s="717">
        <f t="shared" si="119"/>
        <v>959.79860080429614</v>
      </c>
      <c r="BT22" s="642">
        <f t="shared" si="120"/>
        <v>-14.775872623633632</v>
      </c>
      <c r="BU22" s="731">
        <f t="shared" si="121"/>
        <v>945.02272818066251</v>
      </c>
      <c r="BV22" s="725">
        <f t="shared" si="122"/>
        <v>1978.9124893498822</v>
      </c>
      <c r="BW22" s="642">
        <f t="shared" si="123"/>
        <v>-30.474584746578518</v>
      </c>
      <c r="BX22" s="738">
        <f t="shared" si="124"/>
        <v>1948.4379046033037</v>
      </c>
      <c r="BY22" s="643">
        <f t="shared" si="125"/>
        <v>0</v>
      </c>
      <c r="BZ22" s="734">
        <f t="shared" si="126"/>
        <v>25.155930759073218</v>
      </c>
      <c r="CA22" s="518">
        <f t="shared" si="127"/>
        <v>25.155930759073218</v>
      </c>
      <c r="CB22" s="717">
        <f t="shared" si="128"/>
        <v>3160.8457801346494</v>
      </c>
      <c r="CC22" s="642">
        <f t="shared" si="129"/>
        <v>0</v>
      </c>
      <c r="CD22" s="518">
        <f t="shared" si="130"/>
        <v>3160.8457801346494</v>
      </c>
      <c r="CE22" s="717">
        <f t="shared" si="131"/>
        <v>3160.8457801346494</v>
      </c>
      <c r="CF22" s="734">
        <f t="shared" si="132"/>
        <v>25.155930759073218</v>
      </c>
      <c r="CG22" s="518">
        <f t="shared" si="133"/>
        <v>3186.0017108937227</v>
      </c>
      <c r="CH22" s="717">
        <f t="shared" si="134"/>
        <v>48.096233269907835</v>
      </c>
      <c r="CI22" s="734">
        <f t="shared" si="135"/>
        <v>343.85360855684087</v>
      </c>
      <c r="CJ22" s="518">
        <f t="shared" si="136"/>
        <v>391.9498418267487</v>
      </c>
      <c r="CK22" s="717">
        <f t="shared" si="137"/>
        <v>216.13003878000001</v>
      </c>
      <c r="CL22" s="734">
        <f t="shared" si="138"/>
        <v>73.922085384045758</v>
      </c>
      <c r="CM22" s="518">
        <f t="shared" si="139"/>
        <v>290.05212416404578</v>
      </c>
      <c r="CN22" s="717">
        <f t="shared" si="140"/>
        <v>38.729976955259581</v>
      </c>
      <c r="CO22" s="730">
        <f t="shared" si="141"/>
        <v>421.55373459586173</v>
      </c>
      <c r="CP22" s="731">
        <f t="shared" si="142"/>
        <v>460.28371155112131</v>
      </c>
      <c r="CQ22" s="725">
        <f t="shared" si="143"/>
        <v>6007.2098179001705</v>
      </c>
      <c r="CR22" s="734">
        <f t="shared" si="144"/>
        <v>44.321884088398519</v>
      </c>
      <c r="CS22" s="518">
        <f t="shared" si="145"/>
        <v>6051.5317019885688</v>
      </c>
      <c r="CT22" s="717">
        <f t="shared" si="146"/>
        <v>4959.9738094756949</v>
      </c>
      <c r="CU22" s="642">
        <f t="shared" si="147"/>
        <v>-14.775872623633632</v>
      </c>
      <c r="CV22" s="721">
        <f t="shared" si="148"/>
        <v>4945.1979368520615</v>
      </c>
      <c r="CW22" s="717">
        <f t="shared" si="149"/>
        <v>10967.183627375865</v>
      </c>
      <c r="CX22" s="734">
        <f t="shared" si="150"/>
        <v>29.546011464764888</v>
      </c>
      <c r="CY22" s="715">
        <f t="shared" si="151"/>
        <v>10996.72963884063</v>
      </c>
    </row>
    <row r="23" spans="1:103" s="758" customFormat="1" ht="13.5" customHeight="1">
      <c r="A23" s="751" t="s">
        <v>231</v>
      </c>
      <c r="B23" s="731">
        <v>3088.350526264725</v>
      </c>
      <c r="C23" s="734">
        <v>55.179945634393974</v>
      </c>
      <c r="D23" s="518">
        <f t="shared" si="74"/>
        <v>3143.5304718991188</v>
      </c>
      <c r="E23" s="725">
        <v>582.7641363381158</v>
      </c>
      <c r="F23" s="642">
        <v>94.626452594340989</v>
      </c>
      <c r="G23" s="731">
        <f t="shared" si="75"/>
        <v>677.39058893245681</v>
      </c>
      <c r="H23" s="717">
        <v>665.36576303138986</v>
      </c>
      <c r="I23" s="642">
        <v>83.269972669691526</v>
      </c>
      <c r="J23" s="731">
        <f t="shared" si="76"/>
        <v>748.63573570108133</v>
      </c>
      <c r="K23" s="725">
        <f t="shared" si="77"/>
        <v>1248.1298993695057</v>
      </c>
      <c r="L23" s="734">
        <f t="shared" si="78"/>
        <v>177.89642526403253</v>
      </c>
      <c r="M23" s="731">
        <f t="shared" si="79"/>
        <v>1426.0263246335383</v>
      </c>
      <c r="N23" s="725">
        <v>11.352</v>
      </c>
      <c r="O23" s="734">
        <v>7.9377014853698364</v>
      </c>
      <c r="P23" s="518">
        <f t="shared" si="80"/>
        <v>19.289701485369836</v>
      </c>
      <c r="Q23" s="717">
        <v>3068.3251490597804</v>
      </c>
      <c r="R23" s="642">
        <v>0</v>
      </c>
      <c r="S23" s="518">
        <f t="shared" si="81"/>
        <v>3068.3251490597804</v>
      </c>
      <c r="T23" s="717">
        <f t="shared" si="82"/>
        <v>3079.6771490597803</v>
      </c>
      <c r="U23" s="734">
        <f t="shared" si="83"/>
        <v>7.9377014853698364</v>
      </c>
      <c r="V23" s="518">
        <f t="shared" si="84"/>
        <v>3087.6148505451501</v>
      </c>
      <c r="W23" s="717">
        <v>34.034149799176298</v>
      </c>
      <c r="X23" s="734">
        <v>249.57160839704372</v>
      </c>
      <c r="Y23" s="518">
        <f t="shared" si="85"/>
        <v>283.60575819621999</v>
      </c>
      <c r="Z23" s="717">
        <v>218.05844507999998</v>
      </c>
      <c r="AA23" s="734">
        <v>96.709977858879654</v>
      </c>
      <c r="AB23" s="518">
        <f t="shared" si="86"/>
        <v>314.76842293887967</v>
      </c>
      <c r="AC23" s="717">
        <v>28.502815420978315</v>
      </c>
      <c r="AD23" s="730">
        <v>336.04100656195726</v>
      </c>
      <c r="AE23" s="731">
        <f t="shared" si="87"/>
        <v>364.54382198293558</v>
      </c>
      <c r="AF23" s="725">
        <f t="shared" si="88"/>
        <v>3963.0620729029952</v>
      </c>
      <c r="AG23" s="734">
        <f t="shared" si="89"/>
        <v>157.74409971410481</v>
      </c>
      <c r="AH23" s="518">
        <f t="shared" si="90"/>
        <v>4120.8061726170999</v>
      </c>
      <c r="AI23" s="717">
        <f t="shared" si="91"/>
        <v>4416.0135049090513</v>
      </c>
      <c r="AJ23" s="734">
        <f t="shared" si="92"/>
        <v>83.269972669691526</v>
      </c>
      <c r="AK23" s="518">
        <f t="shared" si="93"/>
        <v>4499.2834775787433</v>
      </c>
      <c r="AL23" s="717">
        <f t="shared" si="94"/>
        <v>8379.0755778120474</v>
      </c>
      <c r="AM23" s="734">
        <f t="shared" si="95"/>
        <v>241.01407238379633</v>
      </c>
      <c r="AN23" s="518">
        <f t="shared" si="96"/>
        <v>8620.0896501958432</v>
      </c>
      <c r="AO23" s="717">
        <v>7.4863220009530913</v>
      </c>
      <c r="AP23" s="734">
        <v>7.7853899272690734</v>
      </c>
      <c r="AQ23" s="518">
        <f t="shared" si="97"/>
        <v>15.271711928222164</v>
      </c>
      <c r="AR23" s="674">
        <v>0</v>
      </c>
      <c r="AS23" s="642">
        <v>0</v>
      </c>
      <c r="AT23" s="484">
        <f t="shared" si="98"/>
        <v>0</v>
      </c>
      <c r="AU23" s="717">
        <v>210.96038827362648</v>
      </c>
      <c r="AV23" s="642">
        <v>0</v>
      </c>
      <c r="AW23" s="518">
        <f t="shared" si="99"/>
        <v>210.96038827362648</v>
      </c>
      <c r="AX23" s="717">
        <f t="shared" si="100"/>
        <v>210.96038827362648</v>
      </c>
      <c r="AY23" s="642">
        <f t="shared" si="101"/>
        <v>0</v>
      </c>
      <c r="AZ23" s="518">
        <f t="shared" si="102"/>
        <v>210.96038827362648</v>
      </c>
      <c r="BA23" s="677">
        <v>0</v>
      </c>
      <c r="BB23" s="734">
        <v>1.1489227210202893</v>
      </c>
      <c r="BC23" s="518">
        <f t="shared" si="103"/>
        <v>1.1489227210202893</v>
      </c>
      <c r="BD23" s="725">
        <f t="shared" si="104"/>
        <v>7.4863220009530913</v>
      </c>
      <c r="BE23" s="642">
        <f t="shared" si="105"/>
        <v>0</v>
      </c>
      <c r="BF23" s="518">
        <f t="shared" si="106"/>
        <v>7.4863220009530913</v>
      </c>
      <c r="BG23" s="717">
        <f t="shared" si="107"/>
        <v>219.89470092191584</v>
      </c>
      <c r="BH23" s="642">
        <f t="shared" si="108"/>
        <v>0</v>
      </c>
      <c r="BI23" s="518">
        <f t="shared" si="109"/>
        <v>219.89470092191584</v>
      </c>
      <c r="BJ23" s="717">
        <f t="shared" si="110"/>
        <v>227.38102292286894</v>
      </c>
      <c r="BK23" s="642">
        <f t="shared" si="111"/>
        <v>0</v>
      </c>
      <c r="BL23" s="731">
        <f t="shared" si="112"/>
        <v>227.38102292286894</v>
      </c>
      <c r="BM23" s="717">
        <f t="shared" si="113"/>
        <v>3088.350526264725</v>
      </c>
      <c r="BN23" s="734">
        <f t="shared" si="114"/>
        <v>55.179945634393974</v>
      </c>
      <c r="BO23" s="518">
        <f t="shared" si="115"/>
        <v>3143.5304718991188</v>
      </c>
      <c r="BP23" s="725">
        <f t="shared" si="116"/>
        <v>590.25045833906893</v>
      </c>
      <c r="BQ23" s="734">
        <f t="shared" si="117"/>
        <v>94.626452594340989</v>
      </c>
      <c r="BR23" s="731">
        <f t="shared" si="118"/>
        <v>684.87691093340993</v>
      </c>
      <c r="BS23" s="717">
        <f t="shared" si="119"/>
        <v>673.15115295865894</v>
      </c>
      <c r="BT23" s="734">
        <f t="shared" si="120"/>
        <v>83.269972669691526</v>
      </c>
      <c r="BU23" s="731">
        <f t="shared" si="121"/>
        <v>756.42112562835041</v>
      </c>
      <c r="BV23" s="725">
        <f t="shared" si="122"/>
        <v>1263.4016112977279</v>
      </c>
      <c r="BW23" s="734">
        <f t="shared" si="123"/>
        <v>177.89642526403253</v>
      </c>
      <c r="BX23" s="738">
        <f t="shared" si="124"/>
        <v>1441.2980365617605</v>
      </c>
      <c r="BY23" s="737">
        <f t="shared" si="125"/>
        <v>11.352</v>
      </c>
      <c r="BZ23" s="734">
        <f t="shared" si="126"/>
        <v>7.9377014853698364</v>
      </c>
      <c r="CA23" s="518">
        <f t="shared" si="127"/>
        <v>19.289701485369836</v>
      </c>
      <c r="CB23" s="717">
        <f t="shared" si="128"/>
        <v>3279.2855373334069</v>
      </c>
      <c r="CC23" s="642">
        <f t="shared" si="129"/>
        <v>0</v>
      </c>
      <c r="CD23" s="518">
        <f t="shared" si="130"/>
        <v>3279.2855373334069</v>
      </c>
      <c r="CE23" s="717">
        <f t="shared" si="131"/>
        <v>3290.6375373334067</v>
      </c>
      <c r="CF23" s="734">
        <f t="shared" si="132"/>
        <v>7.9377014853698364</v>
      </c>
      <c r="CG23" s="518">
        <f t="shared" si="133"/>
        <v>3298.5752388187766</v>
      </c>
      <c r="CH23" s="717">
        <f t="shared" si="134"/>
        <v>34.034149799176298</v>
      </c>
      <c r="CI23" s="734">
        <f t="shared" si="135"/>
        <v>249.57160839704372</v>
      </c>
      <c r="CJ23" s="518">
        <f t="shared" si="136"/>
        <v>283.60575819621999</v>
      </c>
      <c r="CK23" s="717">
        <f t="shared" si="137"/>
        <v>218.05844507999998</v>
      </c>
      <c r="CL23" s="734">
        <f t="shared" si="138"/>
        <v>96.709977858879654</v>
      </c>
      <c r="CM23" s="518">
        <f t="shared" si="139"/>
        <v>314.76842293887967</v>
      </c>
      <c r="CN23" s="717">
        <f t="shared" si="140"/>
        <v>28.502815420978315</v>
      </c>
      <c r="CO23" s="730">
        <f t="shared" si="141"/>
        <v>337.18992928297757</v>
      </c>
      <c r="CP23" s="731">
        <f t="shared" si="142"/>
        <v>365.6927447039559</v>
      </c>
      <c r="CQ23" s="725">
        <f t="shared" si="143"/>
        <v>3970.5483949039485</v>
      </c>
      <c r="CR23" s="734">
        <f t="shared" si="144"/>
        <v>157.74409971410481</v>
      </c>
      <c r="CS23" s="518">
        <f t="shared" si="145"/>
        <v>4128.2924946180538</v>
      </c>
      <c r="CT23" s="717">
        <f t="shared" si="146"/>
        <v>4635.9082058309668</v>
      </c>
      <c r="CU23" s="734">
        <f t="shared" si="147"/>
        <v>83.269972669691526</v>
      </c>
      <c r="CV23" s="721">
        <f t="shared" si="148"/>
        <v>4719.1781785006588</v>
      </c>
      <c r="CW23" s="717">
        <f t="shared" si="149"/>
        <v>8606.4566007349149</v>
      </c>
      <c r="CX23" s="734">
        <f t="shared" si="150"/>
        <v>241.01407238379633</v>
      </c>
      <c r="CY23" s="715">
        <f t="shared" si="151"/>
        <v>8847.4706731187107</v>
      </c>
    </row>
    <row r="24" spans="1:103" s="758" customFormat="1" ht="13.5" customHeight="1">
      <c r="A24" s="751" t="s">
        <v>232</v>
      </c>
      <c r="B24" s="731">
        <v>1153.7321148265833</v>
      </c>
      <c r="C24" s="734">
        <v>4.5078227316533619</v>
      </c>
      <c r="D24" s="518">
        <f t="shared" si="74"/>
        <v>1158.2399375582365</v>
      </c>
      <c r="E24" s="725">
        <v>483.05521626528713</v>
      </c>
      <c r="F24" s="642">
        <v>-93.82756918944699</v>
      </c>
      <c r="G24" s="731">
        <f t="shared" si="75"/>
        <v>389.22764707584014</v>
      </c>
      <c r="H24" s="717">
        <v>495.18912911348718</v>
      </c>
      <c r="I24" s="642">
        <v>-93.813164192054444</v>
      </c>
      <c r="J24" s="731">
        <f t="shared" si="76"/>
        <v>401.37596492143274</v>
      </c>
      <c r="K24" s="725">
        <f t="shared" si="77"/>
        <v>978.24434537877437</v>
      </c>
      <c r="L24" s="642">
        <f t="shared" si="78"/>
        <v>-187.64073338150143</v>
      </c>
      <c r="M24" s="731">
        <f t="shared" si="79"/>
        <v>790.60361199727299</v>
      </c>
      <c r="N24" s="674">
        <v>0</v>
      </c>
      <c r="O24" s="734">
        <v>2.3851266482481483E-3</v>
      </c>
      <c r="P24" s="518">
        <f t="shared" si="80"/>
        <v>2.3851266482481483E-3</v>
      </c>
      <c r="Q24" s="717">
        <v>862.08319237783462</v>
      </c>
      <c r="R24" s="642">
        <v>0</v>
      </c>
      <c r="S24" s="518">
        <f t="shared" si="81"/>
        <v>862.08319237783462</v>
      </c>
      <c r="T24" s="717">
        <f t="shared" si="82"/>
        <v>862.08319237783462</v>
      </c>
      <c r="U24" s="734">
        <f t="shared" si="83"/>
        <v>2.3851266482481483E-3</v>
      </c>
      <c r="V24" s="518">
        <f t="shared" si="84"/>
        <v>862.0855775044829</v>
      </c>
      <c r="W24" s="677">
        <v>0</v>
      </c>
      <c r="X24" s="734">
        <v>184.5890487832043</v>
      </c>
      <c r="Y24" s="518">
        <f t="shared" si="85"/>
        <v>184.5890487832043</v>
      </c>
      <c r="Z24" s="717">
        <v>36.980840569999998</v>
      </c>
      <c r="AA24" s="734">
        <v>20.544716985143349</v>
      </c>
      <c r="AB24" s="518">
        <f t="shared" si="86"/>
        <v>57.525557555143351</v>
      </c>
      <c r="AC24" s="717">
        <v>7.9186747520709453</v>
      </c>
      <c r="AD24" s="730">
        <v>215.61788964354011</v>
      </c>
      <c r="AE24" s="731">
        <f t="shared" si="87"/>
        <v>223.53656439561107</v>
      </c>
      <c r="AF24" s="725">
        <f t="shared" si="88"/>
        <v>1681.6868464139413</v>
      </c>
      <c r="AG24" s="642">
        <f t="shared" si="89"/>
        <v>-89.317361331145378</v>
      </c>
      <c r="AH24" s="518">
        <f t="shared" si="90"/>
        <v>1592.369485082796</v>
      </c>
      <c r="AI24" s="717">
        <f t="shared" si="91"/>
        <v>1778.0239769032096</v>
      </c>
      <c r="AJ24" s="642">
        <f t="shared" si="92"/>
        <v>-93.813164192054444</v>
      </c>
      <c r="AK24" s="518">
        <f t="shared" si="93"/>
        <v>1684.2108127111551</v>
      </c>
      <c r="AL24" s="717">
        <f t="shared" si="94"/>
        <v>3459.7108233171512</v>
      </c>
      <c r="AM24" s="642">
        <f t="shared" si="95"/>
        <v>-183.13052552319982</v>
      </c>
      <c r="AN24" s="518">
        <f t="shared" si="96"/>
        <v>3276.5802977939511</v>
      </c>
      <c r="AO24" s="717">
        <v>5.7415925839101298</v>
      </c>
      <c r="AP24" s="734">
        <v>5.3282192849366021</v>
      </c>
      <c r="AQ24" s="518">
        <f t="shared" si="97"/>
        <v>11.069811868846731</v>
      </c>
      <c r="AR24" s="674">
        <v>0</v>
      </c>
      <c r="AS24" s="642">
        <v>0</v>
      </c>
      <c r="AT24" s="484">
        <f t="shared" si="98"/>
        <v>0</v>
      </c>
      <c r="AU24" s="717">
        <v>1.6909474814708292</v>
      </c>
      <c r="AV24" s="642">
        <v>0</v>
      </c>
      <c r="AW24" s="518">
        <f t="shared" si="99"/>
        <v>1.6909474814708292</v>
      </c>
      <c r="AX24" s="717">
        <f t="shared" si="100"/>
        <v>1.6909474814708292</v>
      </c>
      <c r="AY24" s="642">
        <f t="shared" si="101"/>
        <v>0</v>
      </c>
      <c r="AZ24" s="518">
        <f t="shared" si="102"/>
        <v>1.6909474814708292</v>
      </c>
      <c r="BA24" s="677">
        <v>0</v>
      </c>
      <c r="BB24" s="734">
        <v>9.1561346279618802E-2</v>
      </c>
      <c r="BC24" s="518">
        <f t="shared" si="103"/>
        <v>9.1561346279618802E-2</v>
      </c>
      <c r="BD24" s="725">
        <f t="shared" si="104"/>
        <v>5.7415925839101298</v>
      </c>
      <c r="BE24" s="642">
        <f t="shared" si="105"/>
        <v>0</v>
      </c>
      <c r="BF24" s="518">
        <f t="shared" si="106"/>
        <v>5.7415925839101298</v>
      </c>
      <c r="BG24" s="717">
        <f t="shared" si="107"/>
        <v>7.1107281126870499</v>
      </c>
      <c r="BH24" s="642">
        <f t="shared" si="108"/>
        <v>0</v>
      </c>
      <c r="BI24" s="518">
        <f t="shared" si="109"/>
        <v>7.1107281126870499</v>
      </c>
      <c r="BJ24" s="717">
        <f t="shared" si="110"/>
        <v>12.852320696597179</v>
      </c>
      <c r="BK24" s="642">
        <f t="shared" si="111"/>
        <v>0</v>
      </c>
      <c r="BL24" s="731">
        <f t="shared" si="112"/>
        <v>12.852320696597179</v>
      </c>
      <c r="BM24" s="717">
        <f t="shared" si="113"/>
        <v>1153.7321148265833</v>
      </c>
      <c r="BN24" s="734">
        <f t="shared" si="114"/>
        <v>4.5078227316533619</v>
      </c>
      <c r="BO24" s="518">
        <f t="shared" si="115"/>
        <v>1158.2399375582365</v>
      </c>
      <c r="BP24" s="725">
        <f t="shared" si="116"/>
        <v>488.79680884919725</v>
      </c>
      <c r="BQ24" s="642">
        <f t="shared" si="117"/>
        <v>-93.82756918944699</v>
      </c>
      <c r="BR24" s="731">
        <f t="shared" si="118"/>
        <v>394.96923965975026</v>
      </c>
      <c r="BS24" s="717">
        <f t="shared" si="119"/>
        <v>500.51734839842379</v>
      </c>
      <c r="BT24" s="642">
        <f t="shared" si="120"/>
        <v>-93.813164192054444</v>
      </c>
      <c r="BU24" s="731">
        <f t="shared" si="121"/>
        <v>406.70418420636935</v>
      </c>
      <c r="BV24" s="725">
        <f t="shared" si="122"/>
        <v>989.3141572476211</v>
      </c>
      <c r="BW24" s="642">
        <f t="shared" si="123"/>
        <v>-187.64073338150143</v>
      </c>
      <c r="BX24" s="738">
        <f t="shared" si="124"/>
        <v>801.67342386611972</v>
      </c>
      <c r="BY24" s="643">
        <f t="shared" si="125"/>
        <v>0</v>
      </c>
      <c r="BZ24" s="734">
        <f t="shared" si="126"/>
        <v>2.3851266482481483E-3</v>
      </c>
      <c r="CA24" s="518">
        <f t="shared" si="127"/>
        <v>2.3851266482481483E-3</v>
      </c>
      <c r="CB24" s="717">
        <f t="shared" si="128"/>
        <v>863.77413985930548</v>
      </c>
      <c r="CC24" s="642">
        <f t="shared" si="129"/>
        <v>0</v>
      </c>
      <c r="CD24" s="518">
        <f t="shared" si="130"/>
        <v>863.77413985930548</v>
      </c>
      <c r="CE24" s="717">
        <f t="shared" si="131"/>
        <v>863.77413985930548</v>
      </c>
      <c r="CF24" s="734">
        <f t="shared" si="132"/>
        <v>2.3851266482481483E-3</v>
      </c>
      <c r="CG24" s="518">
        <f t="shared" si="133"/>
        <v>863.77652498595376</v>
      </c>
      <c r="CH24" s="677">
        <f t="shared" si="134"/>
        <v>0</v>
      </c>
      <c r="CI24" s="734">
        <f t="shared" si="135"/>
        <v>184.5890487832043</v>
      </c>
      <c r="CJ24" s="518">
        <f t="shared" si="136"/>
        <v>184.5890487832043</v>
      </c>
      <c r="CK24" s="717">
        <f t="shared" si="137"/>
        <v>36.980840569999998</v>
      </c>
      <c r="CL24" s="734">
        <f t="shared" si="138"/>
        <v>20.544716985143349</v>
      </c>
      <c r="CM24" s="518">
        <f t="shared" si="139"/>
        <v>57.525557555143351</v>
      </c>
      <c r="CN24" s="717">
        <f t="shared" si="140"/>
        <v>7.9186747520709453</v>
      </c>
      <c r="CO24" s="730">
        <f t="shared" si="141"/>
        <v>215.70945098981974</v>
      </c>
      <c r="CP24" s="731">
        <f t="shared" si="142"/>
        <v>223.6281257418907</v>
      </c>
      <c r="CQ24" s="725">
        <f t="shared" si="143"/>
        <v>1687.4284389978516</v>
      </c>
      <c r="CR24" s="642">
        <f t="shared" si="144"/>
        <v>-89.317361331145378</v>
      </c>
      <c r="CS24" s="518">
        <f t="shared" si="145"/>
        <v>1598.1110776667063</v>
      </c>
      <c r="CT24" s="717">
        <f t="shared" si="146"/>
        <v>1785.1347050158968</v>
      </c>
      <c r="CU24" s="642">
        <f t="shared" si="147"/>
        <v>-93.813164192054444</v>
      </c>
      <c r="CV24" s="721">
        <f t="shared" si="148"/>
        <v>1691.3215408238423</v>
      </c>
      <c r="CW24" s="717">
        <f t="shared" si="149"/>
        <v>3472.5631440137486</v>
      </c>
      <c r="CX24" s="642">
        <f t="shared" si="150"/>
        <v>-183.13052552319982</v>
      </c>
      <c r="CY24" s="715">
        <f t="shared" si="151"/>
        <v>3289.4326184905485</v>
      </c>
    </row>
    <row r="25" spans="1:103" s="758" customFormat="1" ht="13.5" customHeight="1">
      <c r="A25" s="751" t="s">
        <v>233</v>
      </c>
      <c r="B25" s="731">
        <v>1159.3288432006709</v>
      </c>
      <c r="C25" s="734">
        <v>4.1403294478660406</v>
      </c>
      <c r="D25" s="518">
        <f t="shared" si="74"/>
        <v>1163.4691726485369</v>
      </c>
      <c r="E25" s="725">
        <v>376.83054473516597</v>
      </c>
      <c r="F25" s="642">
        <v>-44.831339312683816</v>
      </c>
      <c r="G25" s="731">
        <f t="shared" si="75"/>
        <v>331.99920542248213</v>
      </c>
      <c r="H25" s="717">
        <v>402.91403707054917</v>
      </c>
      <c r="I25" s="642">
        <v>-47.867578046972199</v>
      </c>
      <c r="J25" s="731">
        <f t="shared" si="76"/>
        <v>355.04645902357697</v>
      </c>
      <c r="K25" s="725">
        <f t="shared" si="77"/>
        <v>779.74458180571514</v>
      </c>
      <c r="L25" s="642">
        <f t="shared" si="78"/>
        <v>-92.698917359656008</v>
      </c>
      <c r="M25" s="731">
        <f t="shared" si="79"/>
        <v>687.04566444605916</v>
      </c>
      <c r="N25" s="674">
        <v>0</v>
      </c>
      <c r="O25" s="734">
        <v>7.155379944744444E-3</v>
      </c>
      <c r="P25" s="518">
        <f t="shared" si="80"/>
        <v>7.155379944744444E-3</v>
      </c>
      <c r="Q25" s="717">
        <v>756.71971820711713</v>
      </c>
      <c r="R25" s="642">
        <v>0</v>
      </c>
      <c r="S25" s="518">
        <f t="shared" si="81"/>
        <v>756.71971820711713</v>
      </c>
      <c r="T25" s="717">
        <f t="shared" si="82"/>
        <v>756.71971820711713</v>
      </c>
      <c r="U25" s="734">
        <f t="shared" si="83"/>
        <v>7.155379944744444E-3</v>
      </c>
      <c r="V25" s="518">
        <f t="shared" si="84"/>
        <v>756.72687358706185</v>
      </c>
      <c r="W25" s="677">
        <v>0</v>
      </c>
      <c r="X25" s="734">
        <v>164.64185369583464</v>
      </c>
      <c r="Y25" s="518">
        <f t="shared" si="85"/>
        <v>164.64185369583464</v>
      </c>
      <c r="Z25" s="717">
        <v>22.35302952</v>
      </c>
      <c r="AA25" s="734">
        <v>19.431503005926693</v>
      </c>
      <c r="AB25" s="518">
        <f t="shared" si="86"/>
        <v>41.784532525926693</v>
      </c>
      <c r="AC25" s="717">
        <v>8.9126329999999996</v>
      </c>
      <c r="AD25" s="730">
        <v>185.17011908429163</v>
      </c>
      <c r="AE25" s="731">
        <f t="shared" si="87"/>
        <v>194.08275208429163</v>
      </c>
      <c r="AF25" s="725">
        <f t="shared" si="88"/>
        <v>1567.425050455837</v>
      </c>
      <c r="AG25" s="642">
        <f t="shared" si="89"/>
        <v>-40.683854484873031</v>
      </c>
      <c r="AH25" s="518">
        <f t="shared" si="90"/>
        <v>1526.7411959709639</v>
      </c>
      <c r="AI25" s="717">
        <f t="shared" si="91"/>
        <v>1528.8772310637194</v>
      </c>
      <c r="AJ25" s="642">
        <f t="shared" si="92"/>
        <v>-47.867578046972199</v>
      </c>
      <c r="AK25" s="518">
        <f t="shared" si="93"/>
        <v>1481.0096530167471</v>
      </c>
      <c r="AL25" s="717">
        <f t="shared" si="94"/>
        <v>3096.3022815195563</v>
      </c>
      <c r="AM25" s="642">
        <f t="shared" si="95"/>
        <v>-88.551432531845222</v>
      </c>
      <c r="AN25" s="518">
        <f t="shared" si="96"/>
        <v>3007.7508489877109</v>
      </c>
      <c r="AO25" s="717">
        <v>5.0352071991002365</v>
      </c>
      <c r="AP25" s="734">
        <v>4.5733948857541229</v>
      </c>
      <c r="AQ25" s="518">
        <f t="shared" si="97"/>
        <v>9.6086020848543594</v>
      </c>
      <c r="AR25" s="674">
        <v>0</v>
      </c>
      <c r="AS25" s="642">
        <v>0</v>
      </c>
      <c r="AT25" s="484">
        <f t="shared" si="98"/>
        <v>0</v>
      </c>
      <c r="AU25" s="717">
        <v>7.8967565234670909</v>
      </c>
      <c r="AV25" s="642">
        <v>0</v>
      </c>
      <c r="AW25" s="518">
        <f t="shared" si="99"/>
        <v>7.8967565234670909</v>
      </c>
      <c r="AX25" s="717">
        <f t="shared" si="100"/>
        <v>7.8967565234670909</v>
      </c>
      <c r="AY25" s="642">
        <f t="shared" si="101"/>
        <v>0</v>
      </c>
      <c r="AZ25" s="518">
        <f t="shared" si="102"/>
        <v>7.8967565234670909</v>
      </c>
      <c r="BA25" s="677">
        <v>0</v>
      </c>
      <c r="BB25" s="734">
        <v>0.14568709302262858</v>
      </c>
      <c r="BC25" s="518">
        <f t="shared" si="103"/>
        <v>0.14568709302262858</v>
      </c>
      <c r="BD25" s="725">
        <f t="shared" si="104"/>
        <v>5.0352071991002365</v>
      </c>
      <c r="BE25" s="642">
        <f t="shared" si="105"/>
        <v>0</v>
      </c>
      <c r="BF25" s="518">
        <f t="shared" si="106"/>
        <v>5.0352071991002365</v>
      </c>
      <c r="BG25" s="717">
        <f t="shared" si="107"/>
        <v>12.615838502243841</v>
      </c>
      <c r="BH25" s="642">
        <f t="shared" si="108"/>
        <v>0</v>
      </c>
      <c r="BI25" s="518">
        <f t="shared" si="109"/>
        <v>12.615838502243841</v>
      </c>
      <c r="BJ25" s="717">
        <f t="shared" si="110"/>
        <v>17.651045701344078</v>
      </c>
      <c r="BK25" s="642">
        <f t="shared" si="111"/>
        <v>0</v>
      </c>
      <c r="BL25" s="731">
        <f t="shared" si="112"/>
        <v>17.651045701344078</v>
      </c>
      <c r="BM25" s="717">
        <f t="shared" si="113"/>
        <v>1159.3288432006709</v>
      </c>
      <c r="BN25" s="734">
        <f t="shared" si="114"/>
        <v>4.1403294478660406</v>
      </c>
      <c r="BO25" s="518">
        <f t="shared" si="115"/>
        <v>1163.4691726485369</v>
      </c>
      <c r="BP25" s="725">
        <f t="shared" si="116"/>
        <v>381.8657519342662</v>
      </c>
      <c r="BQ25" s="642">
        <f t="shared" si="117"/>
        <v>-44.831339312683816</v>
      </c>
      <c r="BR25" s="731">
        <f t="shared" si="118"/>
        <v>337.03441262158236</v>
      </c>
      <c r="BS25" s="717">
        <f t="shared" si="119"/>
        <v>407.48743195630328</v>
      </c>
      <c r="BT25" s="642">
        <f t="shared" si="120"/>
        <v>-47.867578046972199</v>
      </c>
      <c r="BU25" s="731">
        <f t="shared" si="121"/>
        <v>359.61985390933108</v>
      </c>
      <c r="BV25" s="725">
        <f t="shared" si="122"/>
        <v>789.35318389056943</v>
      </c>
      <c r="BW25" s="642">
        <f t="shared" si="123"/>
        <v>-92.698917359656008</v>
      </c>
      <c r="BX25" s="738">
        <f t="shared" si="124"/>
        <v>696.65426653091345</v>
      </c>
      <c r="BY25" s="643">
        <f t="shared" si="125"/>
        <v>0</v>
      </c>
      <c r="BZ25" s="734">
        <f t="shared" si="126"/>
        <v>7.155379944744444E-3</v>
      </c>
      <c r="CA25" s="518">
        <f t="shared" si="127"/>
        <v>7.155379944744444E-3</v>
      </c>
      <c r="CB25" s="717">
        <f t="shared" si="128"/>
        <v>764.61647473058417</v>
      </c>
      <c r="CC25" s="642">
        <f t="shared" si="129"/>
        <v>0</v>
      </c>
      <c r="CD25" s="518">
        <f t="shared" si="130"/>
        <v>764.61647473058417</v>
      </c>
      <c r="CE25" s="717">
        <f t="shared" si="131"/>
        <v>764.61647473058417</v>
      </c>
      <c r="CF25" s="734">
        <f t="shared" si="132"/>
        <v>7.155379944744444E-3</v>
      </c>
      <c r="CG25" s="518">
        <f t="shared" si="133"/>
        <v>764.62363011052889</v>
      </c>
      <c r="CH25" s="677">
        <f t="shared" si="134"/>
        <v>0</v>
      </c>
      <c r="CI25" s="734">
        <f t="shared" si="135"/>
        <v>164.64185369583464</v>
      </c>
      <c r="CJ25" s="518">
        <f t="shared" si="136"/>
        <v>164.64185369583464</v>
      </c>
      <c r="CK25" s="717">
        <f t="shared" si="137"/>
        <v>22.35302952</v>
      </c>
      <c r="CL25" s="734">
        <f t="shared" si="138"/>
        <v>19.431503005926693</v>
      </c>
      <c r="CM25" s="518">
        <f t="shared" si="139"/>
        <v>41.784532525926693</v>
      </c>
      <c r="CN25" s="717">
        <f t="shared" si="140"/>
        <v>8.9126329999999996</v>
      </c>
      <c r="CO25" s="730">
        <f t="shared" si="141"/>
        <v>185.31580617731424</v>
      </c>
      <c r="CP25" s="731">
        <f t="shared" si="142"/>
        <v>194.22843917731424</v>
      </c>
      <c r="CQ25" s="725">
        <f t="shared" si="143"/>
        <v>1572.4602576549371</v>
      </c>
      <c r="CR25" s="642">
        <f t="shared" si="144"/>
        <v>-40.683854484873031</v>
      </c>
      <c r="CS25" s="518">
        <f t="shared" si="145"/>
        <v>1531.776403170064</v>
      </c>
      <c r="CT25" s="717">
        <f t="shared" si="146"/>
        <v>1541.4930695659632</v>
      </c>
      <c r="CU25" s="642">
        <f t="shared" si="147"/>
        <v>-47.867578046972199</v>
      </c>
      <c r="CV25" s="721">
        <f t="shared" si="148"/>
        <v>1493.6254915189911</v>
      </c>
      <c r="CW25" s="717">
        <f t="shared" si="149"/>
        <v>3113.9533272209001</v>
      </c>
      <c r="CX25" s="642">
        <f t="shared" si="150"/>
        <v>-88.551432531845222</v>
      </c>
      <c r="CY25" s="715">
        <f t="shared" si="151"/>
        <v>3025.4018946890546</v>
      </c>
    </row>
    <row r="26" spans="1:103" s="758" customFormat="1" ht="13.5" customHeight="1">
      <c r="A26" s="751" t="s">
        <v>234</v>
      </c>
      <c r="B26" s="731">
        <v>488.37534122879987</v>
      </c>
      <c r="C26" s="734">
        <v>2.5463998822663281</v>
      </c>
      <c r="D26" s="518">
        <f t="shared" si="74"/>
        <v>490.92174111106618</v>
      </c>
      <c r="E26" s="725">
        <v>130.08462234975164</v>
      </c>
      <c r="F26" s="642">
        <v>86.01549020812098</v>
      </c>
      <c r="G26" s="731">
        <f t="shared" si="75"/>
        <v>216.10011255787262</v>
      </c>
      <c r="H26" s="717">
        <v>111.86216486745941</v>
      </c>
      <c r="I26" s="642">
        <v>74.802141284174041</v>
      </c>
      <c r="J26" s="731">
        <f t="shared" si="76"/>
        <v>186.66430615163347</v>
      </c>
      <c r="K26" s="725">
        <f t="shared" si="77"/>
        <v>241.94678721721107</v>
      </c>
      <c r="L26" s="734">
        <f t="shared" si="78"/>
        <v>160.81763149229502</v>
      </c>
      <c r="M26" s="731">
        <f t="shared" si="79"/>
        <v>402.76441870950612</v>
      </c>
      <c r="N26" s="725">
        <v>299.38154527746792</v>
      </c>
      <c r="O26" s="642">
        <v>0</v>
      </c>
      <c r="P26" s="518">
        <f t="shared" si="80"/>
        <v>299.38154527746792</v>
      </c>
      <c r="Q26" s="717">
        <v>510.13641548075748</v>
      </c>
      <c r="R26" s="642">
        <v>0</v>
      </c>
      <c r="S26" s="518">
        <f t="shared" si="81"/>
        <v>510.13641548075748</v>
      </c>
      <c r="T26" s="717">
        <f t="shared" si="82"/>
        <v>809.5179607582254</v>
      </c>
      <c r="U26" s="642">
        <f t="shared" si="83"/>
        <v>0</v>
      </c>
      <c r="V26" s="518">
        <f t="shared" si="84"/>
        <v>809.5179607582254</v>
      </c>
      <c r="W26" s="717">
        <v>45.38322883848042</v>
      </c>
      <c r="X26" s="734">
        <v>18.776270632327847</v>
      </c>
      <c r="Y26" s="518">
        <f t="shared" si="85"/>
        <v>64.159499470808271</v>
      </c>
      <c r="Z26" s="717">
        <v>204.08545984768</v>
      </c>
      <c r="AA26" s="734">
        <v>20.937952964634682</v>
      </c>
      <c r="AB26" s="518">
        <f t="shared" si="86"/>
        <v>225.02341281231469</v>
      </c>
      <c r="AC26" s="717">
        <v>39.820464131650994</v>
      </c>
      <c r="AD26" s="730">
        <v>68.997403085958254</v>
      </c>
      <c r="AE26" s="731">
        <f t="shared" si="87"/>
        <v>108.81786721760925</v>
      </c>
      <c r="AF26" s="725">
        <f t="shared" si="88"/>
        <v>1207.1306616738311</v>
      </c>
      <c r="AG26" s="734">
        <f t="shared" si="89"/>
        <v>88.561890090387308</v>
      </c>
      <c r="AH26" s="518">
        <f t="shared" si="90"/>
        <v>1295.6925517642185</v>
      </c>
      <c r="AI26" s="717">
        <f t="shared" si="91"/>
        <v>730.71020703113766</v>
      </c>
      <c r="AJ26" s="734">
        <f t="shared" si="92"/>
        <v>74.802141284174041</v>
      </c>
      <c r="AK26" s="518">
        <f t="shared" si="93"/>
        <v>805.51234831531167</v>
      </c>
      <c r="AL26" s="717">
        <f t="shared" si="94"/>
        <v>1937.8408687049687</v>
      </c>
      <c r="AM26" s="734">
        <f t="shared" si="95"/>
        <v>163.36403137456136</v>
      </c>
      <c r="AN26" s="731">
        <f t="shared" si="96"/>
        <v>2101.20490007953</v>
      </c>
      <c r="AO26" s="717">
        <v>2.0108178645503525</v>
      </c>
      <c r="AP26" s="734">
        <v>0.80199102885310336</v>
      </c>
      <c r="AQ26" s="518">
        <f t="shared" si="97"/>
        <v>2.8128088934034556</v>
      </c>
      <c r="AR26" s="725">
        <v>0.88188464668519184</v>
      </c>
      <c r="AS26" s="642">
        <v>-0.79209587646039958</v>
      </c>
      <c r="AT26" s="518">
        <f t="shared" si="98"/>
        <v>8.9788770224792258E-2</v>
      </c>
      <c r="AU26" s="717">
        <v>30.84281440290771</v>
      </c>
      <c r="AV26" s="642">
        <v>0</v>
      </c>
      <c r="AW26" s="518">
        <f t="shared" si="99"/>
        <v>30.84281440290771</v>
      </c>
      <c r="AX26" s="717">
        <f t="shared" si="100"/>
        <v>31.7246990495929</v>
      </c>
      <c r="AY26" s="642">
        <f t="shared" si="101"/>
        <v>-0.79209587646039958</v>
      </c>
      <c r="AZ26" s="518">
        <f t="shared" si="102"/>
        <v>30.932603173132499</v>
      </c>
      <c r="BA26" s="717">
        <v>0.12549375472119836</v>
      </c>
      <c r="BB26" s="734">
        <v>6.5822018447208253E-2</v>
      </c>
      <c r="BC26" s="518">
        <f t="shared" si="103"/>
        <v>0.19131577316840662</v>
      </c>
      <c r="BD26" s="725">
        <f t="shared" si="104"/>
        <v>3.018196265956743</v>
      </c>
      <c r="BE26" s="642">
        <f t="shared" si="105"/>
        <v>-0.79209587646039958</v>
      </c>
      <c r="BF26" s="518">
        <f t="shared" si="106"/>
        <v>2.2261003894963434</v>
      </c>
      <c r="BG26" s="717">
        <f t="shared" si="107"/>
        <v>31.710627450208019</v>
      </c>
      <c r="BH26" s="642">
        <f t="shared" si="108"/>
        <v>0</v>
      </c>
      <c r="BI26" s="518">
        <f t="shared" si="109"/>
        <v>31.710627450208019</v>
      </c>
      <c r="BJ26" s="717">
        <f t="shared" si="110"/>
        <v>34.728823716164761</v>
      </c>
      <c r="BK26" s="642">
        <f t="shared" si="111"/>
        <v>-0.79209587646039958</v>
      </c>
      <c r="BL26" s="731">
        <f t="shared" si="112"/>
        <v>33.936727839704361</v>
      </c>
      <c r="BM26" s="717">
        <f t="shared" si="113"/>
        <v>488.37534122879987</v>
      </c>
      <c r="BN26" s="734">
        <f t="shared" si="114"/>
        <v>2.5463998822663281</v>
      </c>
      <c r="BO26" s="518">
        <f t="shared" si="115"/>
        <v>490.92174111106618</v>
      </c>
      <c r="BP26" s="725">
        <f t="shared" si="116"/>
        <v>132.09544021430199</v>
      </c>
      <c r="BQ26" s="734">
        <f t="shared" si="117"/>
        <v>86.01549020812098</v>
      </c>
      <c r="BR26" s="731">
        <f t="shared" si="118"/>
        <v>218.11093042242297</v>
      </c>
      <c r="BS26" s="717">
        <f t="shared" si="119"/>
        <v>112.66415589631252</v>
      </c>
      <c r="BT26" s="734">
        <f t="shared" si="120"/>
        <v>74.802141284174041</v>
      </c>
      <c r="BU26" s="731">
        <f t="shared" si="121"/>
        <v>187.46629718048655</v>
      </c>
      <c r="BV26" s="725">
        <f t="shared" si="122"/>
        <v>244.7595961106145</v>
      </c>
      <c r="BW26" s="734">
        <f t="shared" si="123"/>
        <v>160.81763149229502</v>
      </c>
      <c r="BX26" s="738">
        <f t="shared" si="124"/>
        <v>405.57722760290949</v>
      </c>
      <c r="BY26" s="737">
        <f t="shared" si="125"/>
        <v>300.26342992415312</v>
      </c>
      <c r="BZ26" s="642">
        <f t="shared" si="126"/>
        <v>-0.79209587646039958</v>
      </c>
      <c r="CA26" s="518">
        <f t="shared" si="127"/>
        <v>299.47133404769272</v>
      </c>
      <c r="CB26" s="717">
        <f t="shared" si="128"/>
        <v>540.9792298836652</v>
      </c>
      <c r="CC26" s="642">
        <f t="shared" si="129"/>
        <v>0</v>
      </c>
      <c r="CD26" s="518">
        <f t="shared" si="130"/>
        <v>540.9792298836652</v>
      </c>
      <c r="CE26" s="717">
        <f t="shared" si="131"/>
        <v>841.24265980781831</v>
      </c>
      <c r="CF26" s="642">
        <f t="shared" si="132"/>
        <v>-0.79209587646039958</v>
      </c>
      <c r="CG26" s="518">
        <f t="shared" si="133"/>
        <v>840.45056393135792</v>
      </c>
      <c r="CH26" s="717">
        <f t="shared" si="134"/>
        <v>45.38322883848042</v>
      </c>
      <c r="CI26" s="734">
        <f t="shared" si="135"/>
        <v>18.776270632327847</v>
      </c>
      <c r="CJ26" s="518">
        <f t="shared" si="136"/>
        <v>64.159499470808271</v>
      </c>
      <c r="CK26" s="717">
        <f t="shared" si="137"/>
        <v>204.08545984768</v>
      </c>
      <c r="CL26" s="734">
        <f t="shared" si="138"/>
        <v>20.937952964634682</v>
      </c>
      <c r="CM26" s="518">
        <f t="shared" si="139"/>
        <v>225.02341281231469</v>
      </c>
      <c r="CN26" s="717">
        <f t="shared" si="140"/>
        <v>39.945957886372192</v>
      </c>
      <c r="CO26" s="730">
        <f t="shared" si="141"/>
        <v>69.063225104405461</v>
      </c>
      <c r="CP26" s="731">
        <f t="shared" si="142"/>
        <v>109.00918299077765</v>
      </c>
      <c r="CQ26" s="725">
        <f t="shared" si="143"/>
        <v>1210.1488579397876</v>
      </c>
      <c r="CR26" s="734">
        <f t="shared" si="144"/>
        <v>87.769794213926914</v>
      </c>
      <c r="CS26" s="518">
        <f t="shared" si="145"/>
        <v>1297.9186521537144</v>
      </c>
      <c r="CT26" s="717">
        <f t="shared" si="146"/>
        <v>762.42083448134565</v>
      </c>
      <c r="CU26" s="734">
        <f t="shared" si="147"/>
        <v>74.802141284174041</v>
      </c>
      <c r="CV26" s="721">
        <f t="shared" si="148"/>
        <v>837.22297576551966</v>
      </c>
      <c r="CW26" s="717">
        <f t="shared" si="149"/>
        <v>1972.5696924211334</v>
      </c>
      <c r="CX26" s="734">
        <f t="shared" si="150"/>
        <v>162.57193549810097</v>
      </c>
      <c r="CY26" s="738">
        <f t="shared" si="151"/>
        <v>2135.1416279192345</v>
      </c>
    </row>
    <row r="27" spans="1:103" s="644" customFormat="1" ht="13.5" customHeight="1">
      <c r="A27" s="752" t="s">
        <v>235</v>
      </c>
      <c r="B27" s="731">
        <v>635.58881631676252</v>
      </c>
      <c r="C27" s="734">
        <v>0.32702301524188399</v>
      </c>
      <c r="D27" s="518">
        <f t="shared" si="74"/>
        <v>635.91583933200445</v>
      </c>
      <c r="E27" s="725">
        <v>230.10906138949554</v>
      </c>
      <c r="F27" s="642">
        <v>-56.375967697410118</v>
      </c>
      <c r="G27" s="731">
        <f t="shared" si="75"/>
        <v>173.73309369208542</v>
      </c>
      <c r="H27" s="717">
        <v>289.25567022914549</v>
      </c>
      <c r="I27" s="642">
        <v>-70.48968846468523</v>
      </c>
      <c r="J27" s="731">
        <f t="shared" si="76"/>
        <v>218.76598176446026</v>
      </c>
      <c r="K27" s="725">
        <f t="shared" si="77"/>
        <v>519.36473161864103</v>
      </c>
      <c r="L27" s="642">
        <f t="shared" si="78"/>
        <v>-126.86565616209535</v>
      </c>
      <c r="M27" s="731">
        <f t="shared" si="79"/>
        <v>392.49907545654571</v>
      </c>
      <c r="N27" s="674">
        <v>0</v>
      </c>
      <c r="O27" s="734">
        <v>7.155379944744444E-3</v>
      </c>
      <c r="P27" s="518">
        <f t="shared" si="80"/>
        <v>7.155379944744444E-3</v>
      </c>
      <c r="Q27" s="717">
        <v>429.46034710895725</v>
      </c>
      <c r="R27" s="642">
        <v>0</v>
      </c>
      <c r="S27" s="518">
        <f t="shared" si="81"/>
        <v>429.46034710895725</v>
      </c>
      <c r="T27" s="717">
        <f t="shared" si="82"/>
        <v>429.46034710895725</v>
      </c>
      <c r="U27" s="734">
        <f t="shared" si="83"/>
        <v>7.155379944744444E-3</v>
      </c>
      <c r="V27" s="518">
        <f t="shared" si="84"/>
        <v>429.46750248890197</v>
      </c>
      <c r="W27" s="677">
        <v>0</v>
      </c>
      <c r="X27" s="734">
        <v>102.46848883170638</v>
      </c>
      <c r="Y27" s="518">
        <f t="shared" si="85"/>
        <v>102.46848883170638</v>
      </c>
      <c r="Z27" s="717">
        <v>14.612015270000004</v>
      </c>
      <c r="AA27" s="734">
        <v>12.168644278830417</v>
      </c>
      <c r="AB27" s="518">
        <f t="shared" si="86"/>
        <v>26.780659548830421</v>
      </c>
      <c r="AC27" s="717">
        <v>4.0793018399999994</v>
      </c>
      <c r="AD27" s="730">
        <v>134.82903692147417</v>
      </c>
      <c r="AE27" s="731">
        <f t="shared" si="87"/>
        <v>138.90833876147417</v>
      </c>
      <c r="AF27" s="725">
        <f t="shared" si="88"/>
        <v>884.38919481625805</v>
      </c>
      <c r="AG27" s="642">
        <f t="shared" si="89"/>
        <v>-56.041789302223492</v>
      </c>
      <c r="AH27" s="518">
        <f t="shared" si="90"/>
        <v>828.34740551403456</v>
      </c>
      <c r="AI27" s="717">
        <f t="shared" si="91"/>
        <v>968.18218737011387</v>
      </c>
      <c r="AJ27" s="642">
        <f t="shared" si="92"/>
        <v>-70.48968846468523</v>
      </c>
      <c r="AK27" s="518">
        <f t="shared" si="93"/>
        <v>897.69249890542869</v>
      </c>
      <c r="AL27" s="717">
        <f t="shared" si="94"/>
        <v>1852.5713821863719</v>
      </c>
      <c r="AM27" s="642">
        <f t="shared" si="95"/>
        <v>-126.53147776690872</v>
      </c>
      <c r="AN27" s="518">
        <f t="shared" si="96"/>
        <v>1726.0399044194633</v>
      </c>
      <c r="AO27" s="717">
        <v>3.3243692908489795</v>
      </c>
      <c r="AP27" s="734">
        <v>3.5826837978135839</v>
      </c>
      <c r="AQ27" s="518">
        <f t="shared" si="97"/>
        <v>6.907053088662563</v>
      </c>
      <c r="AR27" s="674">
        <v>0</v>
      </c>
      <c r="AS27" s="642">
        <v>0</v>
      </c>
      <c r="AT27" s="484">
        <f t="shared" si="98"/>
        <v>0</v>
      </c>
      <c r="AU27" s="717">
        <v>7.5799357810649273</v>
      </c>
      <c r="AV27" s="642">
        <v>0</v>
      </c>
      <c r="AW27" s="518">
        <f t="shared" si="99"/>
        <v>7.5799357810649273</v>
      </c>
      <c r="AX27" s="717">
        <f t="shared" si="100"/>
        <v>7.5799357810649273</v>
      </c>
      <c r="AY27" s="642">
        <f t="shared" si="101"/>
        <v>0</v>
      </c>
      <c r="AZ27" s="518">
        <f t="shared" si="102"/>
        <v>7.5799357810649273</v>
      </c>
      <c r="BA27" s="677">
        <v>0</v>
      </c>
      <c r="BB27" s="734">
        <v>3.4497655993383329E-2</v>
      </c>
      <c r="BC27" s="518">
        <f t="shared" si="103"/>
        <v>3.4497655993383329E-2</v>
      </c>
      <c r="BD27" s="725">
        <f t="shared" si="104"/>
        <v>3.3243692908489795</v>
      </c>
      <c r="BE27" s="642">
        <f t="shared" si="105"/>
        <v>0</v>
      </c>
      <c r="BF27" s="518">
        <f t="shared" si="106"/>
        <v>3.3243692908489795</v>
      </c>
      <c r="BG27" s="717">
        <f t="shared" si="107"/>
        <v>11.197117234871895</v>
      </c>
      <c r="BH27" s="642">
        <f t="shared" si="108"/>
        <v>0</v>
      </c>
      <c r="BI27" s="518">
        <f t="shared" si="109"/>
        <v>11.197117234871895</v>
      </c>
      <c r="BJ27" s="717">
        <f t="shared" si="110"/>
        <v>14.521486525720874</v>
      </c>
      <c r="BK27" s="642">
        <f t="shared" si="111"/>
        <v>0</v>
      </c>
      <c r="BL27" s="731">
        <f t="shared" si="112"/>
        <v>14.521486525720874</v>
      </c>
      <c r="BM27" s="717">
        <f t="shared" si="113"/>
        <v>635.58881631676252</v>
      </c>
      <c r="BN27" s="734">
        <f t="shared" si="114"/>
        <v>0.32702301524188399</v>
      </c>
      <c r="BO27" s="518">
        <f t="shared" si="115"/>
        <v>635.91583933200445</v>
      </c>
      <c r="BP27" s="725">
        <f t="shared" si="116"/>
        <v>233.43343068034451</v>
      </c>
      <c r="BQ27" s="642">
        <f t="shared" si="117"/>
        <v>-56.375967697410118</v>
      </c>
      <c r="BR27" s="731">
        <f t="shared" si="118"/>
        <v>177.0574629829344</v>
      </c>
      <c r="BS27" s="717">
        <f t="shared" si="119"/>
        <v>292.83835402695905</v>
      </c>
      <c r="BT27" s="642">
        <f t="shared" si="120"/>
        <v>-70.48968846468523</v>
      </c>
      <c r="BU27" s="731">
        <f t="shared" si="121"/>
        <v>222.34866556227382</v>
      </c>
      <c r="BV27" s="725">
        <f t="shared" si="122"/>
        <v>526.2717847073036</v>
      </c>
      <c r="BW27" s="642">
        <f t="shared" si="123"/>
        <v>-126.86565616209535</v>
      </c>
      <c r="BX27" s="738">
        <f t="shared" si="124"/>
        <v>399.40612854520828</v>
      </c>
      <c r="BY27" s="643">
        <f t="shared" si="125"/>
        <v>0</v>
      </c>
      <c r="BZ27" s="642">
        <f t="shared" si="126"/>
        <v>7.155379944744444E-3</v>
      </c>
      <c r="CA27" s="518">
        <f t="shared" si="127"/>
        <v>7.155379944744444E-3</v>
      </c>
      <c r="CB27" s="717">
        <f t="shared" si="128"/>
        <v>437.04028289002218</v>
      </c>
      <c r="CC27" s="642">
        <f t="shared" si="129"/>
        <v>0</v>
      </c>
      <c r="CD27" s="518">
        <f t="shared" si="130"/>
        <v>437.04028289002218</v>
      </c>
      <c r="CE27" s="717">
        <f t="shared" si="131"/>
        <v>437.04028289002218</v>
      </c>
      <c r="CF27" s="734">
        <f t="shared" si="132"/>
        <v>7.155379944744444E-3</v>
      </c>
      <c r="CG27" s="518">
        <f t="shared" si="133"/>
        <v>437.0474382699669</v>
      </c>
      <c r="CH27" s="677">
        <f t="shared" si="134"/>
        <v>0</v>
      </c>
      <c r="CI27" s="734">
        <f t="shared" si="135"/>
        <v>102.46848883170638</v>
      </c>
      <c r="CJ27" s="518">
        <f t="shared" si="136"/>
        <v>102.46848883170638</v>
      </c>
      <c r="CK27" s="717">
        <f t="shared" si="137"/>
        <v>14.612015270000004</v>
      </c>
      <c r="CL27" s="734">
        <f t="shared" si="138"/>
        <v>12.168644278830417</v>
      </c>
      <c r="CM27" s="518">
        <f t="shared" si="139"/>
        <v>26.780659548830421</v>
      </c>
      <c r="CN27" s="717">
        <f t="shared" si="140"/>
        <v>4.0793018399999994</v>
      </c>
      <c r="CO27" s="730">
        <f t="shared" si="141"/>
        <v>134.86353457746756</v>
      </c>
      <c r="CP27" s="731">
        <f t="shared" si="142"/>
        <v>138.94283641746756</v>
      </c>
      <c r="CQ27" s="725">
        <f t="shared" si="143"/>
        <v>887.713564107107</v>
      </c>
      <c r="CR27" s="642">
        <f t="shared" si="144"/>
        <v>-56.041789302223492</v>
      </c>
      <c r="CS27" s="518">
        <f t="shared" si="145"/>
        <v>831.67177480488351</v>
      </c>
      <c r="CT27" s="717">
        <f t="shared" si="146"/>
        <v>979.37930460498569</v>
      </c>
      <c r="CU27" s="642">
        <f t="shared" si="147"/>
        <v>-70.48968846468523</v>
      </c>
      <c r="CV27" s="721">
        <f t="shared" si="148"/>
        <v>908.8896161403004</v>
      </c>
      <c r="CW27" s="717">
        <f t="shared" si="149"/>
        <v>1867.0928687120927</v>
      </c>
      <c r="CX27" s="642">
        <f t="shared" si="150"/>
        <v>-126.53147776690872</v>
      </c>
      <c r="CY27" s="715">
        <f t="shared" si="151"/>
        <v>1740.561390945184</v>
      </c>
    </row>
    <row r="28" spans="1:103" s="644" customFormat="1" ht="13.5" customHeight="1">
      <c r="A28" s="752" t="s">
        <v>236</v>
      </c>
      <c r="B28" s="731">
        <v>725.00641282964762</v>
      </c>
      <c r="C28" s="642">
        <v>-3.1403279795456593</v>
      </c>
      <c r="D28" s="518">
        <f t="shared" si="74"/>
        <v>721.86608485010197</v>
      </c>
      <c r="E28" s="725">
        <v>203.67011788807221</v>
      </c>
      <c r="F28" s="642">
        <v>-60.314691431538527</v>
      </c>
      <c r="G28" s="731">
        <f t="shared" si="75"/>
        <v>143.35542645653368</v>
      </c>
      <c r="H28" s="717">
        <v>231.95827080883348</v>
      </c>
      <c r="I28" s="642">
        <v>-68.354435203017005</v>
      </c>
      <c r="J28" s="731">
        <f t="shared" si="76"/>
        <v>163.60383560581647</v>
      </c>
      <c r="K28" s="725">
        <f t="shared" si="77"/>
        <v>435.62838869690569</v>
      </c>
      <c r="L28" s="642">
        <f t="shared" si="78"/>
        <v>-128.66912663455554</v>
      </c>
      <c r="M28" s="731">
        <f t="shared" si="79"/>
        <v>306.95926206235015</v>
      </c>
      <c r="N28" s="674">
        <v>0</v>
      </c>
      <c r="O28" s="734">
        <v>7.4201290026999889</v>
      </c>
      <c r="P28" s="518">
        <f t="shared" si="80"/>
        <v>7.4201290026999889</v>
      </c>
      <c r="Q28" s="717">
        <v>364.20593816121186</v>
      </c>
      <c r="R28" s="642">
        <v>0</v>
      </c>
      <c r="S28" s="518">
        <f t="shared" si="81"/>
        <v>364.20593816121186</v>
      </c>
      <c r="T28" s="717">
        <f t="shared" si="82"/>
        <v>364.20593816121186</v>
      </c>
      <c r="U28" s="734">
        <f t="shared" si="83"/>
        <v>7.4201290026999889</v>
      </c>
      <c r="V28" s="518">
        <f t="shared" si="84"/>
        <v>371.62606716391184</v>
      </c>
      <c r="W28" s="717">
        <v>5.4310827613955004</v>
      </c>
      <c r="X28" s="734">
        <v>40.490498710247813</v>
      </c>
      <c r="Y28" s="518">
        <f t="shared" si="85"/>
        <v>45.921581471643314</v>
      </c>
      <c r="Z28" s="717">
        <v>42.930579670000007</v>
      </c>
      <c r="AA28" s="734">
        <v>14.298559254615988</v>
      </c>
      <c r="AB28" s="518">
        <f t="shared" si="86"/>
        <v>57.229138924615995</v>
      </c>
      <c r="AC28" s="717">
        <v>7.0636109650436856</v>
      </c>
      <c r="AD28" s="730">
        <v>92.629440205828828</v>
      </c>
      <c r="AE28" s="731">
        <f t="shared" si="87"/>
        <v>99.693051170872508</v>
      </c>
      <c r="AF28" s="725">
        <f t="shared" si="88"/>
        <v>984.10180411415911</v>
      </c>
      <c r="AG28" s="642">
        <f t="shared" si="89"/>
        <v>-56.0348904083842</v>
      </c>
      <c r="AH28" s="518">
        <f t="shared" si="90"/>
        <v>928.06691370577494</v>
      </c>
      <c r="AI28" s="717">
        <f t="shared" si="91"/>
        <v>743.58270714073797</v>
      </c>
      <c r="AJ28" s="642">
        <f t="shared" si="92"/>
        <v>-68.354435203017005</v>
      </c>
      <c r="AK28" s="518">
        <f t="shared" si="93"/>
        <v>675.22827193772093</v>
      </c>
      <c r="AL28" s="717">
        <f t="shared" si="94"/>
        <v>1727.6845112548972</v>
      </c>
      <c r="AM28" s="642">
        <f t="shared" si="95"/>
        <v>-124.3893256114012</v>
      </c>
      <c r="AN28" s="518">
        <f t="shared" si="96"/>
        <v>1603.2951856434961</v>
      </c>
      <c r="AO28" s="717">
        <v>1.9384802206712475</v>
      </c>
      <c r="AP28" s="734">
        <v>1.9171039690499658</v>
      </c>
      <c r="AQ28" s="518">
        <f t="shared" si="97"/>
        <v>3.8555841897212133</v>
      </c>
      <c r="AR28" s="674">
        <v>0</v>
      </c>
      <c r="AS28" s="642">
        <v>0</v>
      </c>
      <c r="AT28" s="484">
        <f t="shared" si="98"/>
        <v>0</v>
      </c>
      <c r="AU28" s="717">
        <v>6.9533418772295841</v>
      </c>
      <c r="AV28" s="642">
        <v>0</v>
      </c>
      <c r="AW28" s="518">
        <f t="shared" si="99"/>
        <v>6.9533418772295841</v>
      </c>
      <c r="AX28" s="717">
        <f t="shared" si="100"/>
        <v>6.9533418772295841</v>
      </c>
      <c r="AY28" s="642">
        <f t="shared" si="101"/>
        <v>0</v>
      </c>
      <c r="AZ28" s="518">
        <f t="shared" si="102"/>
        <v>6.9533418772295841</v>
      </c>
      <c r="BA28" s="677">
        <v>0</v>
      </c>
      <c r="BB28" s="734">
        <v>2.1251920155846614E-2</v>
      </c>
      <c r="BC28" s="518">
        <f t="shared" si="103"/>
        <v>2.1251920155846614E-2</v>
      </c>
      <c r="BD28" s="725">
        <f t="shared" si="104"/>
        <v>1.9384802206712475</v>
      </c>
      <c r="BE28" s="642">
        <f t="shared" si="105"/>
        <v>0</v>
      </c>
      <c r="BF28" s="518">
        <f t="shared" si="106"/>
        <v>1.9384802206712475</v>
      </c>
      <c r="BG28" s="717">
        <f t="shared" si="107"/>
        <v>8.8916977664353958</v>
      </c>
      <c r="BH28" s="642">
        <f t="shared" si="108"/>
        <v>0</v>
      </c>
      <c r="BI28" s="518">
        <f t="shared" si="109"/>
        <v>8.8916977664353958</v>
      </c>
      <c r="BJ28" s="717">
        <f t="shared" si="110"/>
        <v>10.830177987106643</v>
      </c>
      <c r="BK28" s="642">
        <f t="shared" si="111"/>
        <v>0</v>
      </c>
      <c r="BL28" s="731">
        <f t="shared" si="112"/>
        <v>10.830177987106643</v>
      </c>
      <c r="BM28" s="717">
        <f t="shared" si="113"/>
        <v>725.00641282964762</v>
      </c>
      <c r="BN28" s="734">
        <f t="shared" si="114"/>
        <v>-3.1403279795456593</v>
      </c>
      <c r="BO28" s="518">
        <f t="shared" si="115"/>
        <v>721.86608485010197</v>
      </c>
      <c r="BP28" s="725">
        <f t="shared" si="116"/>
        <v>205.60859810874345</v>
      </c>
      <c r="BQ28" s="642">
        <f t="shared" si="117"/>
        <v>-60.314691431538527</v>
      </c>
      <c r="BR28" s="731">
        <f t="shared" si="118"/>
        <v>145.29390667720492</v>
      </c>
      <c r="BS28" s="717">
        <f t="shared" si="119"/>
        <v>233.87537477788345</v>
      </c>
      <c r="BT28" s="642">
        <f t="shared" si="120"/>
        <v>-68.354435203017005</v>
      </c>
      <c r="BU28" s="731">
        <f t="shared" si="121"/>
        <v>165.52093957486645</v>
      </c>
      <c r="BV28" s="725">
        <f t="shared" si="122"/>
        <v>439.48397288662693</v>
      </c>
      <c r="BW28" s="642">
        <f t="shared" si="123"/>
        <v>-128.66912663455554</v>
      </c>
      <c r="BX28" s="738">
        <f t="shared" si="124"/>
        <v>310.81484625207139</v>
      </c>
      <c r="BY28" s="643">
        <f t="shared" si="125"/>
        <v>0</v>
      </c>
      <c r="BZ28" s="642">
        <f t="shared" si="126"/>
        <v>7.4201290026999889</v>
      </c>
      <c r="CA28" s="518">
        <f t="shared" si="127"/>
        <v>7.4201290026999889</v>
      </c>
      <c r="CB28" s="717">
        <f t="shared" si="128"/>
        <v>371.15928003844147</v>
      </c>
      <c r="CC28" s="642">
        <f t="shared" si="129"/>
        <v>0</v>
      </c>
      <c r="CD28" s="518">
        <f t="shared" si="130"/>
        <v>371.15928003844147</v>
      </c>
      <c r="CE28" s="717">
        <f t="shared" si="131"/>
        <v>371.15928003844147</v>
      </c>
      <c r="CF28" s="734">
        <f t="shared" si="132"/>
        <v>7.4201290026999889</v>
      </c>
      <c r="CG28" s="518">
        <f t="shared" si="133"/>
        <v>378.57940904114145</v>
      </c>
      <c r="CH28" s="717">
        <f t="shared" si="134"/>
        <v>5.4310827613955004</v>
      </c>
      <c r="CI28" s="734">
        <f t="shared" si="135"/>
        <v>40.490498710247813</v>
      </c>
      <c r="CJ28" s="518">
        <f t="shared" si="136"/>
        <v>45.921581471643314</v>
      </c>
      <c r="CK28" s="717">
        <f t="shared" si="137"/>
        <v>42.930579670000007</v>
      </c>
      <c r="CL28" s="734">
        <f t="shared" si="138"/>
        <v>14.298559254615988</v>
      </c>
      <c r="CM28" s="518">
        <f t="shared" si="139"/>
        <v>57.229138924615995</v>
      </c>
      <c r="CN28" s="717">
        <f t="shared" si="140"/>
        <v>7.0636109650436856</v>
      </c>
      <c r="CO28" s="730">
        <f t="shared" si="141"/>
        <v>92.650692125984676</v>
      </c>
      <c r="CP28" s="731">
        <f t="shared" si="142"/>
        <v>99.714303091028356</v>
      </c>
      <c r="CQ28" s="725">
        <f t="shared" si="143"/>
        <v>986.04028433483029</v>
      </c>
      <c r="CR28" s="642">
        <f t="shared" si="144"/>
        <v>-56.0348904083842</v>
      </c>
      <c r="CS28" s="518">
        <f t="shared" si="145"/>
        <v>930.00539392644612</v>
      </c>
      <c r="CT28" s="717">
        <f t="shared" si="146"/>
        <v>752.47440490717349</v>
      </c>
      <c r="CU28" s="642">
        <f t="shared" si="147"/>
        <v>-68.354435203017005</v>
      </c>
      <c r="CV28" s="721">
        <f t="shared" si="148"/>
        <v>684.11996970415646</v>
      </c>
      <c r="CW28" s="717">
        <f t="shared" si="149"/>
        <v>1738.5146892420039</v>
      </c>
      <c r="CX28" s="642">
        <f t="shared" si="150"/>
        <v>-124.3893256114012</v>
      </c>
      <c r="CY28" s="715">
        <f t="shared" si="151"/>
        <v>1614.1253636306028</v>
      </c>
    </row>
    <row r="29" spans="1:103" s="644" customFormat="1" ht="13.5" customHeight="1">
      <c r="A29" s="752" t="s">
        <v>237</v>
      </c>
      <c r="B29" s="731">
        <v>537.55405950486181</v>
      </c>
      <c r="C29" s="642">
        <v>-0.44400724331715602</v>
      </c>
      <c r="D29" s="518">
        <f t="shared" si="74"/>
        <v>537.11005226154464</v>
      </c>
      <c r="E29" s="725">
        <v>209.98393745611537</v>
      </c>
      <c r="F29" s="642">
        <v>-48.200127026140628</v>
      </c>
      <c r="G29" s="731">
        <f t="shared" si="75"/>
        <v>161.78381042997475</v>
      </c>
      <c r="H29" s="717">
        <v>225.73984405302343</v>
      </c>
      <c r="I29" s="642">
        <v>-51.316656935490442</v>
      </c>
      <c r="J29" s="731">
        <f t="shared" si="76"/>
        <v>174.42318711753299</v>
      </c>
      <c r="K29" s="725">
        <f t="shared" si="77"/>
        <v>435.7237815091388</v>
      </c>
      <c r="L29" s="642">
        <f t="shared" si="78"/>
        <v>-99.516783961631063</v>
      </c>
      <c r="M29" s="731">
        <f t="shared" si="79"/>
        <v>336.20699754750774</v>
      </c>
      <c r="N29" s="674">
        <v>0</v>
      </c>
      <c r="O29" s="734">
        <v>2.3851266482481483E-3</v>
      </c>
      <c r="P29" s="518">
        <f t="shared" si="80"/>
        <v>2.3851266482481483E-3</v>
      </c>
      <c r="Q29" s="717">
        <v>353.9308569299904</v>
      </c>
      <c r="R29" s="642">
        <v>0</v>
      </c>
      <c r="S29" s="518">
        <f t="shared" si="81"/>
        <v>353.9308569299904</v>
      </c>
      <c r="T29" s="717">
        <f t="shared" si="82"/>
        <v>353.9308569299904</v>
      </c>
      <c r="U29" s="734">
        <f t="shared" si="83"/>
        <v>2.3851266482481483E-3</v>
      </c>
      <c r="V29" s="518">
        <f t="shared" si="84"/>
        <v>353.93324205663862</v>
      </c>
      <c r="W29" s="677">
        <v>0</v>
      </c>
      <c r="X29" s="734">
        <v>95.646481273785398</v>
      </c>
      <c r="Y29" s="518">
        <f t="shared" si="85"/>
        <v>95.646481273785398</v>
      </c>
      <c r="Z29" s="717">
        <v>18.33517397</v>
      </c>
      <c r="AA29" s="734">
        <v>11.346709834726942</v>
      </c>
      <c r="AB29" s="518">
        <f t="shared" si="86"/>
        <v>29.681883804726944</v>
      </c>
      <c r="AC29" s="717">
        <v>11.610472882919099</v>
      </c>
      <c r="AD29" s="730">
        <v>102.10089972836569</v>
      </c>
      <c r="AE29" s="731">
        <f t="shared" si="87"/>
        <v>113.71137261128479</v>
      </c>
      <c r="AF29" s="725">
        <f t="shared" si="88"/>
        <v>777.48364381389626</v>
      </c>
      <c r="AG29" s="642">
        <f t="shared" si="89"/>
        <v>-48.641749142809537</v>
      </c>
      <c r="AH29" s="518">
        <f t="shared" si="90"/>
        <v>728.84189467108672</v>
      </c>
      <c r="AI29" s="717">
        <f t="shared" si="91"/>
        <v>788.76479181989191</v>
      </c>
      <c r="AJ29" s="642">
        <f t="shared" si="92"/>
        <v>-51.316656935490442</v>
      </c>
      <c r="AK29" s="518">
        <f t="shared" si="93"/>
        <v>737.4481348844015</v>
      </c>
      <c r="AL29" s="717">
        <f t="shared" si="94"/>
        <v>1566.2484356337882</v>
      </c>
      <c r="AM29" s="642">
        <f t="shared" si="95"/>
        <v>-99.958406078299987</v>
      </c>
      <c r="AN29" s="518">
        <f t="shared" si="96"/>
        <v>1466.2900295554882</v>
      </c>
      <c r="AO29" s="717">
        <v>5.2078119035984507</v>
      </c>
      <c r="AP29" s="734">
        <v>4.8317580257879378</v>
      </c>
      <c r="AQ29" s="518">
        <f t="shared" si="97"/>
        <v>10.039569929386388</v>
      </c>
      <c r="AR29" s="674">
        <v>0</v>
      </c>
      <c r="AS29" s="642">
        <v>0</v>
      </c>
      <c r="AT29" s="484">
        <f t="shared" si="98"/>
        <v>0</v>
      </c>
      <c r="AU29" s="717">
        <v>6.5613796900805221</v>
      </c>
      <c r="AV29" s="642">
        <v>0</v>
      </c>
      <c r="AW29" s="518">
        <f t="shared" si="99"/>
        <v>6.5613796900805221</v>
      </c>
      <c r="AX29" s="717">
        <f t="shared" si="100"/>
        <v>6.5613796900805221</v>
      </c>
      <c r="AY29" s="642">
        <f t="shared" si="101"/>
        <v>0</v>
      </c>
      <c r="AZ29" s="518">
        <f t="shared" si="102"/>
        <v>6.5613796900805221</v>
      </c>
      <c r="BA29" s="677">
        <v>0</v>
      </c>
      <c r="BB29" s="734">
        <v>0.11981562227879256</v>
      </c>
      <c r="BC29" s="518">
        <f t="shared" si="103"/>
        <v>0.11981562227879256</v>
      </c>
      <c r="BD29" s="725">
        <f t="shared" si="104"/>
        <v>5.2078119035984507</v>
      </c>
      <c r="BE29" s="642">
        <f t="shared" si="105"/>
        <v>0</v>
      </c>
      <c r="BF29" s="518">
        <f t="shared" si="106"/>
        <v>5.2078119035984507</v>
      </c>
      <c r="BG29" s="717">
        <f t="shared" si="107"/>
        <v>11.512953338147252</v>
      </c>
      <c r="BH29" s="642">
        <f t="shared" si="108"/>
        <v>0</v>
      </c>
      <c r="BI29" s="518">
        <f t="shared" si="109"/>
        <v>11.512953338147252</v>
      </c>
      <c r="BJ29" s="717">
        <f t="shared" si="110"/>
        <v>16.720765241745703</v>
      </c>
      <c r="BK29" s="642">
        <f t="shared" si="111"/>
        <v>0</v>
      </c>
      <c r="BL29" s="731">
        <f t="shared" si="112"/>
        <v>16.720765241745703</v>
      </c>
      <c r="BM29" s="717">
        <f t="shared" si="113"/>
        <v>537.55405950486181</v>
      </c>
      <c r="BN29" s="734">
        <f t="shared" si="114"/>
        <v>-0.44400724331715602</v>
      </c>
      <c r="BO29" s="518">
        <f t="shared" si="115"/>
        <v>537.11005226154464</v>
      </c>
      <c r="BP29" s="725">
        <f t="shared" si="116"/>
        <v>215.19174935971381</v>
      </c>
      <c r="BQ29" s="642">
        <f t="shared" si="117"/>
        <v>-48.200127026140628</v>
      </c>
      <c r="BR29" s="731">
        <f t="shared" si="118"/>
        <v>166.99162233357319</v>
      </c>
      <c r="BS29" s="717">
        <f t="shared" si="119"/>
        <v>230.57160207881137</v>
      </c>
      <c r="BT29" s="642">
        <f t="shared" si="120"/>
        <v>-51.316656935490442</v>
      </c>
      <c r="BU29" s="731">
        <f t="shared" si="121"/>
        <v>179.25494514332092</v>
      </c>
      <c r="BV29" s="725">
        <f t="shared" si="122"/>
        <v>445.76335143852521</v>
      </c>
      <c r="BW29" s="642">
        <f t="shared" si="123"/>
        <v>-99.516783961631063</v>
      </c>
      <c r="BX29" s="738">
        <f t="shared" si="124"/>
        <v>346.24656747689414</v>
      </c>
      <c r="BY29" s="643">
        <f t="shared" si="125"/>
        <v>0</v>
      </c>
      <c r="BZ29" s="642">
        <f t="shared" si="126"/>
        <v>2.3851266482481483E-3</v>
      </c>
      <c r="CA29" s="518">
        <f t="shared" si="127"/>
        <v>2.3851266482481483E-3</v>
      </c>
      <c r="CB29" s="717">
        <f t="shared" si="128"/>
        <v>360.49223662007091</v>
      </c>
      <c r="CC29" s="642">
        <f t="shared" si="129"/>
        <v>0</v>
      </c>
      <c r="CD29" s="518">
        <f t="shared" si="130"/>
        <v>360.49223662007091</v>
      </c>
      <c r="CE29" s="717">
        <f t="shared" si="131"/>
        <v>360.49223662007091</v>
      </c>
      <c r="CF29" s="734">
        <f t="shared" si="132"/>
        <v>2.3851266482481483E-3</v>
      </c>
      <c r="CG29" s="518">
        <f t="shared" si="133"/>
        <v>360.49462174671913</v>
      </c>
      <c r="CH29" s="677">
        <f t="shared" si="134"/>
        <v>0</v>
      </c>
      <c r="CI29" s="734">
        <f t="shared" si="135"/>
        <v>95.646481273785398</v>
      </c>
      <c r="CJ29" s="518">
        <f t="shared" si="136"/>
        <v>95.646481273785398</v>
      </c>
      <c r="CK29" s="717">
        <f t="shared" si="137"/>
        <v>18.33517397</v>
      </c>
      <c r="CL29" s="734">
        <f t="shared" si="138"/>
        <v>11.346709834726942</v>
      </c>
      <c r="CM29" s="518">
        <f t="shared" si="139"/>
        <v>29.681883804726944</v>
      </c>
      <c r="CN29" s="717">
        <f t="shared" si="140"/>
        <v>11.610472882919099</v>
      </c>
      <c r="CO29" s="730">
        <f t="shared" si="141"/>
        <v>102.22071535064448</v>
      </c>
      <c r="CP29" s="731">
        <f t="shared" si="142"/>
        <v>113.83118823356358</v>
      </c>
      <c r="CQ29" s="725">
        <f t="shared" si="143"/>
        <v>782.6914557174947</v>
      </c>
      <c r="CR29" s="642">
        <f t="shared" si="144"/>
        <v>-48.641749142809537</v>
      </c>
      <c r="CS29" s="518">
        <f t="shared" si="145"/>
        <v>734.04970657468516</v>
      </c>
      <c r="CT29" s="717">
        <f t="shared" si="146"/>
        <v>800.27774515803912</v>
      </c>
      <c r="CU29" s="642">
        <f t="shared" si="147"/>
        <v>-51.316656935490442</v>
      </c>
      <c r="CV29" s="721">
        <f t="shared" si="148"/>
        <v>748.96108822254871</v>
      </c>
      <c r="CW29" s="717">
        <f t="shared" si="149"/>
        <v>1582.9692008755337</v>
      </c>
      <c r="CX29" s="642">
        <f t="shared" si="150"/>
        <v>-99.958406078299987</v>
      </c>
      <c r="CY29" s="715">
        <f t="shared" si="151"/>
        <v>1483.0107947972338</v>
      </c>
    </row>
    <row r="30" spans="1:103" s="644" customFormat="1" ht="13.5" customHeight="1">
      <c r="A30" s="752" t="s">
        <v>238</v>
      </c>
      <c r="B30" s="731">
        <v>825.49853566509591</v>
      </c>
      <c r="C30" s="734">
        <v>2.2798041136540474</v>
      </c>
      <c r="D30" s="518">
        <f t="shared" si="74"/>
        <v>827.77833977874991</v>
      </c>
      <c r="E30" s="725">
        <v>159.99849514568697</v>
      </c>
      <c r="F30" s="734">
        <v>3.4836615387628633</v>
      </c>
      <c r="G30" s="731">
        <f t="shared" si="75"/>
        <v>163.48215668444985</v>
      </c>
      <c r="H30" s="717">
        <v>175.0483488387313</v>
      </c>
      <c r="I30" s="642">
        <v>3.0355549342927901</v>
      </c>
      <c r="J30" s="731">
        <f t="shared" si="76"/>
        <v>178.08390377302408</v>
      </c>
      <c r="K30" s="725">
        <f t="shared" si="77"/>
        <v>335.04684398441827</v>
      </c>
      <c r="L30" s="759">
        <f t="shared" si="78"/>
        <v>6.5192164730556534</v>
      </c>
      <c r="M30" s="731">
        <f t="shared" si="79"/>
        <v>341.56606045747395</v>
      </c>
      <c r="N30" s="674">
        <v>0</v>
      </c>
      <c r="O30" s="734">
        <v>4.6772333572146181</v>
      </c>
      <c r="P30" s="518">
        <f t="shared" si="80"/>
        <v>4.6772333572146181</v>
      </c>
      <c r="Q30" s="717">
        <v>425.62086616693676</v>
      </c>
      <c r="R30" s="642">
        <v>0</v>
      </c>
      <c r="S30" s="518">
        <f t="shared" si="81"/>
        <v>425.62086616693676</v>
      </c>
      <c r="T30" s="717">
        <f t="shared" si="82"/>
        <v>425.62086616693676</v>
      </c>
      <c r="U30" s="734">
        <f t="shared" si="83"/>
        <v>4.6772333572146181</v>
      </c>
      <c r="V30" s="518">
        <f t="shared" si="84"/>
        <v>430.29809952415138</v>
      </c>
      <c r="W30" s="717">
        <v>7.1605918028066453</v>
      </c>
      <c r="X30" s="734">
        <v>55.045313945287269</v>
      </c>
      <c r="Y30" s="518">
        <f t="shared" si="85"/>
        <v>62.205905748093912</v>
      </c>
      <c r="Z30" s="717">
        <v>46.382151839999992</v>
      </c>
      <c r="AA30" s="734">
        <v>12.448701465035997</v>
      </c>
      <c r="AB30" s="518">
        <f t="shared" si="86"/>
        <v>58.830853305035987</v>
      </c>
      <c r="AC30" s="717">
        <v>5.4306109831465967</v>
      </c>
      <c r="AD30" s="730">
        <v>55.266951071767181</v>
      </c>
      <c r="AE30" s="731">
        <f t="shared" si="87"/>
        <v>60.697562054913774</v>
      </c>
      <c r="AF30" s="725">
        <f t="shared" si="88"/>
        <v>1044.470385436736</v>
      </c>
      <c r="AG30" s="734">
        <f t="shared" si="89"/>
        <v>10.44069900963153</v>
      </c>
      <c r="AH30" s="518">
        <f t="shared" si="90"/>
        <v>1054.9110844463676</v>
      </c>
      <c r="AI30" s="717">
        <f t="shared" si="91"/>
        <v>723.43018148775855</v>
      </c>
      <c r="AJ30" s="734">
        <f t="shared" si="92"/>
        <v>3.0355549342927901</v>
      </c>
      <c r="AK30" s="518">
        <f t="shared" si="93"/>
        <v>726.46573642205135</v>
      </c>
      <c r="AL30" s="717">
        <f t="shared" si="94"/>
        <v>1767.9005669244946</v>
      </c>
      <c r="AM30" s="734">
        <f t="shared" si="95"/>
        <v>13.47625394392432</v>
      </c>
      <c r="AN30" s="518">
        <f t="shared" si="96"/>
        <v>1781.3768208684189</v>
      </c>
      <c r="AO30" s="717">
        <v>2.121285934129221</v>
      </c>
      <c r="AP30" s="734">
        <v>1.9851976397127786</v>
      </c>
      <c r="AQ30" s="518">
        <f t="shared" si="97"/>
        <v>4.1064835738419996</v>
      </c>
      <c r="AR30" s="674">
        <v>0</v>
      </c>
      <c r="AS30" s="642">
        <v>0</v>
      </c>
      <c r="AT30" s="484">
        <f t="shared" si="98"/>
        <v>0</v>
      </c>
      <c r="AU30" s="717">
        <v>30.187124372790553</v>
      </c>
      <c r="AV30" s="642">
        <v>0</v>
      </c>
      <c r="AW30" s="518">
        <f t="shared" si="99"/>
        <v>30.187124372790553</v>
      </c>
      <c r="AX30" s="717">
        <f t="shared" si="100"/>
        <v>30.187124372790553</v>
      </c>
      <c r="AY30" s="642">
        <f t="shared" si="101"/>
        <v>0</v>
      </c>
      <c r="AZ30" s="518">
        <f t="shared" si="102"/>
        <v>30.187124372790553</v>
      </c>
      <c r="BA30" s="677">
        <v>0</v>
      </c>
      <c r="BB30" s="734">
        <v>6.1382496059008168E-2</v>
      </c>
      <c r="BC30" s="518">
        <f t="shared" si="103"/>
        <v>6.1382496059008168E-2</v>
      </c>
      <c r="BD30" s="725">
        <f t="shared" si="104"/>
        <v>2.121285934129221</v>
      </c>
      <c r="BE30" s="642">
        <f t="shared" si="105"/>
        <v>0</v>
      </c>
      <c r="BF30" s="518">
        <f t="shared" si="106"/>
        <v>2.121285934129221</v>
      </c>
      <c r="BG30" s="717">
        <f t="shared" si="107"/>
        <v>32.23370450856234</v>
      </c>
      <c r="BH30" s="642">
        <f t="shared" si="108"/>
        <v>0</v>
      </c>
      <c r="BI30" s="518">
        <f t="shared" si="109"/>
        <v>32.23370450856234</v>
      </c>
      <c r="BJ30" s="717">
        <f t="shared" si="110"/>
        <v>34.354990442691559</v>
      </c>
      <c r="BK30" s="642">
        <f t="shared" si="111"/>
        <v>0</v>
      </c>
      <c r="BL30" s="731">
        <f t="shared" si="112"/>
        <v>34.354990442691559</v>
      </c>
      <c r="BM30" s="717">
        <f t="shared" si="113"/>
        <v>825.49853566509591</v>
      </c>
      <c r="BN30" s="734">
        <f t="shared" si="114"/>
        <v>2.2798041136540474</v>
      </c>
      <c r="BO30" s="518">
        <f t="shared" si="115"/>
        <v>827.77833977874991</v>
      </c>
      <c r="BP30" s="725">
        <f t="shared" si="116"/>
        <v>162.11978107981619</v>
      </c>
      <c r="BQ30" s="734">
        <f t="shared" si="117"/>
        <v>3.4836615387628633</v>
      </c>
      <c r="BR30" s="731">
        <f t="shared" si="118"/>
        <v>165.60344261857907</v>
      </c>
      <c r="BS30" s="717">
        <f t="shared" si="119"/>
        <v>177.03354647844407</v>
      </c>
      <c r="BT30" s="734">
        <f t="shared" si="120"/>
        <v>3.0355549342927901</v>
      </c>
      <c r="BU30" s="731">
        <f t="shared" si="121"/>
        <v>180.06910141273687</v>
      </c>
      <c r="BV30" s="725">
        <f t="shared" si="122"/>
        <v>339.15332755826023</v>
      </c>
      <c r="BW30" s="734">
        <f t="shared" si="123"/>
        <v>6.5192164730556534</v>
      </c>
      <c r="BX30" s="738">
        <f t="shared" si="124"/>
        <v>345.67254403131591</v>
      </c>
      <c r="BY30" s="643">
        <f t="shared" si="125"/>
        <v>0</v>
      </c>
      <c r="BZ30" s="642">
        <f t="shared" si="126"/>
        <v>4.6772333572146181</v>
      </c>
      <c r="CA30" s="518">
        <f t="shared" si="127"/>
        <v>4.6772333572146181</v>
      </c>
      <c r="CB30" s="717">
        <f t="shared" si="128"/>
        <v>455.80799053972731</v>
      </c>
      <c r="CC30" s="642">
        <f t="shared" si="129"/>
        <v>0</v>
      </c>
      <c r="CD30" s="518">
        <f t="shared" si="130"/>
        <v>455.80799053972731</v>
      </c>
      <c r="CE30" s="717">
        <f t="shared" si="131"/>
        <v>455.80799053972731</v>
      </c>
      <c r="CF30" s="734">
        <f t="shared" si="132"/>
        <v>4.6772333572146181</v>
      </c>
      <c r="CG30" s="518">
        <f t="shared" si="133"/>
        <v>460.48522389694193</v>
      </c>
      <c r="CH30" s="717">
        <f t="shared" si="134"/>
        <v>7.1605918028066453</v>
      </c>
      <c r="CI30" s="734">
        <f t="shared" si="135"/>
        <v>55.045313945287269</v>
      </c>
      <c r="CJ30" s="518">
        <f t="shared" si="136"/>
        <v>62.205905748093912</v>
      </c>
      <c r="CK30" s="717">
        <f t="shared" si="137"/>
        <v>46.382151839999992</v>
      </c>
      <c r="CL30" s="734">
        <f t="shared" si="138"/>
        <v>12.448701465035997</v>
      </c>
      <c r="CM30" s="518">
        <f t="shared" si="139"/>
        <v>58.830853305035987</v>
      </c>
      <c r="CN30" s="717">
        <f t="shared" si="140"/>
        <v>5.4306109831465967</v>
      </c>
      <c r="CO30" s="730">
        <f t="shared" si="141"/>
        <v>55.328333567826192</v>
      </c>
      <c r="CP30" s="731">
        <f t="shared" si="142"/>
        <v>60.758944550972785</v>
      </c>
      <c r="CQ30" s="725">
        <f t="shared" si="143"/>
        <v>1046.5916713708652</v>
      </c>
      <c r="CR30" s="734">
        <f t="shared" si="144"/>
        <v>10.44069900963153</v>
      </c>
      <c r="CS30" s="518">
        <f t="shared" si="145"/>
        <v>1057.0323703804968</v>
      </c>
      <c r="CT30" s="717">
        <f t="shared" si="146"/>
        <v>755.66388599632091</v>
      </c>
      <c r="CU30" s="734">
        <f t="shared" si="147"/>
        <v>3.0355549342927901</v>
      </c>
      <c r="CV30" s="721">
        <f t="shared" si="148"/>
        <v>758.69944093061372</v>
      </c>
      <c r="CW30" s="717">
        <f t="shared" si="149"/>
        <v>1802.2555573671862</v>
      </c>
      <c r="CX30" s="734">
        <f t="shared" si="150"/>
        <v>13.47625394392432</v>
      </c>
      <c r="CY30" s="715">
        <f t="shared" si="151"/>
        <v>1815.7318113111105</v>
      </c>
    </row>
    <row r="31" spans="1:103" s="644" customFormat="1" ht="13.5" customHeight="1">
      <c r="A31" s="753" t="s">
        <v>239</v>
      </c>
      <c r="B31" s="733">
        <v>532.56987217441895</v>
      </c>
      <c r="C31" s="708">
        <v>-7.4927392101118118</v>
      </c>
      <c r="D31" s="724">
        <f t="shared" si="74"/>
        <v>525.07713296430711</v>
      </c>
      <c r="E31" s="726">
        <v>160.02508853445278</v>
      </c>
      <c r="F31" s="708">
        <v>-25.923639425495448</v>
      </c>
      <c r="G31" s="733">
        <f t="shared" si="75"/>
        <v>134.10144910895733</v>
      </c>
      <c r="H31" s="718">
        <v>171.9555085416963</v>
      </c>
      <c r="I31" s="708">
        <v>-27.799012479964205</v>
      </c>
      <c r="J31" s="733">
        <f t="shared" si="76"/>
        <v>144.1564960617321</v>
      </c>
      <c r="K31" s="726">
        <f t="shared" si="77"/>
        <v>331.98059707614908</v>
      </c>
      <c r="L31" s="708">
        <f t="shared" si="78"/>
        <v>-53.722651905459657</v>
      </c>
      <c r="M31" s="733">
        <f t="shared" si="79"/>
        <v>278.25794517068942</v>
      </c>
      <c r="N31" s="710">
        <v>0</v>
      </c>
      <c r="O31" s="735">
        <v>0.36730950383021482</v>
      </c>
      <c r="P31" s="724">
        <f t="shared" si="80"/>
        <v>0.36730950383021482</v>
      </c>
      <c r="Q31" s="718">
        <v>356.93118317754272</v>
      </c>
      <c r="R31" s="708">
        <v>0</v>
      </c>
      <c r="S31" s="724">
        <f t="shared" si="81"/>
        <v>356.93118317754272</v>
      </c>
      <c r="T31" s="718">
        <f t="shared" si="82"/>
        <v>356.93118317754272</v>
      </c>
      <c r="U31" s="735">
        <f t="shared" si="83"/>
        <v>0.36730950383021482</v>
      </c>
      <c r="V31" s="724">
        <f t="shared" si="84"/>
        <v>357.29849268137292</v>
      </c>
      <c r="W31" s="718">
        <v>3.7705710110398174</v>
      </c>
      <c r="X31" s="735">
        <v>28.014795828252332</v>
      </c>
      <c r="Y31" s="724">
        <f t="shared" si="85"/>
        <v>31.785366839292148</v>
      </c>
      <c r="Z31" s="718">
        <v>37.3443386</v>
      </c>
      <c r="AA31" s="735">
        <v>13.314553920181559</v>
      </c>
      <c r="AB31" s="724">
        <f t="shared" si="86"/>
        <v>50.65889252018156</v>
      </c>
      <c r="AC31" s="718">
        <v>4.7341297208021764</v>
      </c>
      <c r="AD31" s="732">
        <v>79.209771914654013</v>
      </c>
      <c r="AE31" s="733">
        <f t="shared" si="87"/>
        <v>83.943901635456186</v>
      </c>
      <c r="AF31" s="726">
        <f t="shared" si="88"/>
        <v>738.44400004071372</v>
      </c>
      <c r="AG31" s="708">
        <f t="shared" si="89"/>
        <v>-33.049069131777046</v>
      </c>
      <c r="AH31" s="724">
        <f t="shared" si="90"/>
        <v>705.39493090893666</v>
      </c>
      <c r="AI31" s="718">
        <f t="shared" si="91"/>
        <v>649.42581338232685</v>
      </c>
      <c r="AJ31" s="708">
        <f t="shared" si="92"/>
        <v>-27.799012479964205</v>
      </c>
      <c r="AK31" s="724">
        <f t="shared" si="93"/>
        <v>621.62680090236267</v>
      </c>
      <c r="AL31" s="718">
        <f t="shared" si="94"/>
        <v>1387.8698134230406</v>
      </c>
      <c r="AM31" s="708">
        <f t="shared" si="95"/>
        <v>-60.84808161174125</v>
      </c>
      <c r="AN31" s="733">
        <f t="shared" si="96"/>
        <v>1327.0217318112993</v>
      </c>
      <c r="AO31" s="718">
        <v>2.047492533938676</v>
      </c>
      <c r="AP31" s="735">
        <v>1.8911749367354611</v>
      </c>
      <c r="AQ31" s="724">
        <f t="shared" si="97"/>
        <v>3.9386674706741371</v>
      </c>
      <c r="AR31" s="710">
        <v>0</v>
      </c>
      <c r="AS31" s="708">
        <v>0</v>
      </c>
      <c r="AT31" s="709">
        <f t="shared" si="98"/>
        <v>0</v>
      </c>
      <c r="AU31" s="718">
        <v>7.1325261165971519</v>
      </c>
      <c r="AV31" s="708">
        <v>0</v>
      </c>
      <c r="AW31" s="724">
        <f t="shared" si="99"/>
        <v>7.1325261165971519</v>
      </c>
      <c r="AX31" s="718">
        <f t="shared" si="100"/>
        <v>7.1325261165971519</v>
      </c>
      <c r="AY31" s="708">
        <f t="shared" si="101"/>
        <v>0</v>
      </c>
      <c r="AZ31" s="724">
        <f t="shared" si="102"/>
        <v>7.1325261165971519</v>
      </c>
      <c r="BA31" s="712">
        <v>0</v>
      </c>
      <c r="BB31" s="735">
        <v>6.4582578760827888E-2</v>
      </c>
      <c r="BC31" s="724">
        <f t="shared" si="103"/>
        <v>6.4582578760827888E-2</v>
      </c>
      <c r="BD31" s="726">
        <f t="shared" si="104"/>
        <v>2.047492533938676</v>
      </c>
      <c r="BE31" s="708">
        <f t="shared" si="105"/>
        <v>0</v>
      </c>
      <c r="BF31" s="724">
        <f t="shared" si="106"/>
        <v>2.047492533938676</v>
      </c>
      <c r="BG31" s="718">
        <f t="shared" si="107"/>
        <v>9.0882836320934395</v>
      </c>
      <c r="BH31" s="708">
        <f t="shared" si="108"/>
        <v>0</v>
      </c>
      <c r="BI31" s="724">
        <f t="shared" si="109"/>
        <v>9.0882836320934395</v>
      </c>
      <c r="BJ31" s="718">
        <f t="shared" si="110"/>
        <v>11.135776166032116</v>
      </c>
      <c r="BK31" s="708">
        <f t="shared" si="111"/>
        <v>0</v>
      </c>
      <c r="BL31" s="733">
        <f t="shared" si="112"/>
        <v>11.135776166032116</v>
      </c>
      <c r="BM31" s="718">
        <f t="shared" si="113"/>
        <v>532.56987217441895</v>
      </c>
      <c r="BN31" s="735">
        <f t="shared" si="114"/>
        <v>-7.4927392101118118</v>
      </c>
      <c r="BO31" s="724">
        <f t="shared" si="115"/>
        <v>525.07713296430711</v>
      </c>
      <c r="BP31" s="726">
        <f t="shared" si="116"/>
        <v>162.07258106839146</v>
      </c>
      <c r="BQ31" s="708">
        <f t="shared" si="117"/>
        <v>-25.923639425495448</v>
      </c>
      <c r="BR31" s="733">
        <f t="shared" si="118"/>
        <v>136.14894164289601</v>
      </c>
      <c r="BS31" s="718">
        <f t="shared" si="119"/>
        <v>173.84668347843177</v>
      </c>
      <c r="BT31" s="708">
        <f t="shared" si="120"/>
        <v>-27.799012479964205</v>
      </c>
      <c r="BU31" s="733">
        <f t="shared" si="121"/>
        <v>146.04767099846757</v>
      </c>
      <c r="BV31" s="726">
        <f t="shared" si="122"/>
        <v>335.91926454682323</v>
      </c>
      <c r="BW31" s="708">
        <f t="shared" si="123"/>
        <v>-53.722651905459657</v>
      </c>
      <c r="BX31" s="739">
        <f t="shared" si="124"/>
        <v>282.19661264136357</v>
      </c>
      <c r="BY31" s="713">
        <f t="shared" si="125"/>
        <v>0</v>
      </c>
      <c r="BZ31" s="708">
        <f t="shared" si="126"/>
        <v>0.36730950383021482</v>
      </c>
      <c r="CA31" s="724">
        <f t="shared" si="127"/>
        <v>0.36730950383021482</v>
      </c>
      <c r="CB31" s="718">
        <f t="shared" si="128"/>
        <v>364.06370929413987</v>
      </c>
      <c r="CC31" s="708">
        <f t="shared" si="129"/>
        <v>0</v>
      </c>
      <c r="CD31" s="724">
        <f t="shared" si="130"/>
        <v>364.06370929413987</v>
      </c>
      <c r="CE31" s="718">
        <f t="shared" si="131"/>
        <v>364.06370929413987</v>
      </c>
      <c r="CF31" s="735">
        <f t="shared" si="132"/>
        <v>0.36730950383021482</v>
      </c>
      <c r="CG31" s="724">
        <f t="shared" si="133"/>
        <v>364.43101879797007</v>
      </c>
      <c r="CH31" s="718">
        <f t="shared" si="134"/>
        <v>3.7705710110398174</v>
      </c>
      <c r="CI31" s="735">
        <f t="shared" si="135"/>
        <v>28.014795828252332</v>
      </c>
      <c r="CJ31" s="724">
        <f t="shared" si="136"/>
        <v>31.785366839292148</v>
      </c>
      <c r="CK31" s="718">
        <f t="shared" si="137"/>
        <v>37.3443386</v>
      </c>
      <c r="CL31" s="735">
        <f t="shared" si="138"/>
        <v>13.314553920181559</v>
      </c>
      <c r="CM31" s="724">
        <f t="shared" si="139"/>
        <v>50.65889252018156</v>
      </c>
      <c r="CN31" s="718">
        <f t="shared" si="140"/>
        <v>4.7341297208021764</v>
      </c>
      <c r="CO31" s="732">
        <f t="shared" si="141"/>
        <v>79.274354493414847</v>
      </c>
      <c r="CP31" s="733">
        <f t="shared" si="142"/>
        <v>84.00848421421702</v>
      </c>
      <c r="CQ31" s="726">
        <f t="shared" si="143"/>
        <v>740.49149257465251</v>
      </c>
      <c r="CR31" s="708">
        <f t="shared" si="144"/>
        <v>-33.049069131777046</v>
      </c>
      <c r="CS31" s="724">
        <f t="shared" si="145"/>
        <v>707.44242344287545</v>
      </c>
      <c r="CT31" s="718">
        <f t="shared" si="146"/>
        <v>658.51409701442037</v>
      </c>
      <c r="CU31" s="708">
        <f t="shared" si="147"/>
        <v>-27.799012479964205</v>
      </c>
      <c r="CV31" s="722">
        <f t="shared" si="148"/>
        <v>630.7150845344562</v>
      </c>
      <c r="CW31" s="718">
        <f t="shared" si="149"/>
        <v>1399.0055895890728</v>
      </c>
      <c r="CX31" s="708">
        <f t="shared" si="150"/>
        <v>-60.84808161174125</v>
      </c>
      <c r="CY31" s="739">
        <f t="shared" si="151"/>
        <v>1338.1575079773315</v>
      </c>
    </row>
    <row r="32" spans="1:103" s="644" customFormat="1" ht="13.5" customHeight="1">
      <c r="A32" s="765" t="s">
        <v>73</v>
      </c>
      <c r="E32" s="766"/>
      <c r="F32" s="767"/>
      <c r="G32" s="767"/>
      <c r="H32" s="766"/>
      <c r="I32" s="767"/>
      <c r="J32" s="767"/>
      <c r="T32" s="766"/>
      <c r="U32" s="767"/>
      <c r="V32" s="767"/>
      <c r="CW32" s="766"/>
      <c r="CX32" s="767"/>
      <c r="CY32" s="767"/>
    </row>
    <row r="33" spans="1:103" s="625" customFormat="1" ht="13.5" customHeight="1">
      <c r="A33" s="768" t="s">
        <v>12</v>
      </c>
      <c r="B33" s="769">
        <f>B6/B15</f>
        <v>0.33380916899346214</v>
      </c>
      <c r="C33" s="770"/>
      <c r="D33" s="771">
        <f>D6/D15</f>
        <v>0.34361697615427572</v>
      </c>
      <c r="E33" s="772">
        <f>E6/E15</f>
        <v>0.41672681682635021</v>
      </c>
      <c r="F33" s="773"/>
      <c r="G33" s="771">
        <f>G6/G15</f>
        <v>0.48746514193968804</v>
      </c>
      <c r="H33" s="772">
        <f>H6/H15</f>
        <v>0.37344512849728045</v>
      </c>
      <c r="I33" s="773"/>
      <c r="J33" s="771">
        <f>J6/J15</f>
        <v>0.45171511236357798</v>
      </c>
      <c r="K33" s="774">
        <f>K6/K15</f>
        <v>0.39532543076981663</v>
      </c>
      <c r="L33" s="775"/>
      <c r="M33" s="771">
        <f>M6/M15</f>
        <v>0.46978791598043756</v>
      </c>
      <c r="N33" s="776">
        <f>N6/N15</f>
        <v>0.99827489742236775</v>
      </c>
      <c r="O33" s="777"/>
      <c r="P33" s="771">
        <f>P6/P15</f>
        <v>0.98802955215567845</v>
      </c>
      <c r="Q33" s="778">
        <f>Q6/Q15</f>
        <v>0.4197736342142101</v>
      </c>
      <c r="R33" s="773"/>
      <c r="S33" s="771">
        <f>S6/S15</f>
        <v>0.4197736342142101</v>
      </c>
      <c r="T33" s="772">
        <f>T6/T15</f>
        <v>0.53718368411144246</v>
      </c>
      <c r="U33" s="777"/>
      <c r="V33" s="771">
        <f t="shared" ref="V33:AF33" si="152">V6/V15</f>
        <v>0.53605553265660433</v>
      </c>
      <c r="W33" s="778">
        <f t="shared" si="152"/>
        <v>0.97140912333084328</v>
      </c>
      <c r="X33" s="775">
        <f t="shared" si="152"/>
        <v>0.50425552263499707</v>
      </c>
      <c r="Y33" s="779">
        <f t="shared" si="152"/>
        <v>0.76208903292614016</v>
      </c>
      <c r="Z33" s="778">
        <f t="shared" si="152"/>
        <v>0.77881767971192306</v>
      </c>
      <c r="AA33" s="775">
        <f t="shared" si="152"/>
        <v>0.49359817931354866</v>
      </c>
      <c r="AB33" s="779">
        <f t="shared" si="152"/>
        <v>0.729546618291393</v>
      </c>
      <c r="AC33" s="776">
        <f t="shared" si="152"/>
        <v>0.84927641031659129</v>
      </c>
      <c r="AD33" s="773">
        <f t="shared" si="152"/>
        <v>0.34753515049741945</v>
      </c>
      <c r="AE33" s="771">
        <f t="shared" si="152"/>
        <v>0.4477787110860853</v>
      </c>
      <c r="AF33" s="780">
        <f t="shared" si="152"/>
        <v>0.51034483476355663</v>
      </c>
      <c r="AG33" s="777"/>
      <c r="AH33" s="771">
        <f>AH6/AH15</f>
        <v>0.52727674803562163</v>
      </c>
      <c r="AI33" s="778">
        <f>AF6/AI15</f>
        <v>0.53954299538190553</v>
      </c>
      <c r="AJ33" s="773"/>
      <c r="AK33" s="771">
        <f>AK6/AK15</f>
        <v>0.42796078206952454</v>
      </c>
      <c r="AL33" s="778">
        <f>AL6/AL15</f>
        <v>0.46782020641694527</v>
      </c>
      <c r="AM33" s="777"/>
      <c r="AN33" s="779">
        <f>AN6/AN15</f>
        <v>0.48511482716987447</v>
      </c>
      <c r="AO33" s="778">
        <f>AO6/AO15</f>
        <v>0.83686578699906833</v>
      </c>
      <c r="AP33" s="775">
        <f>AP6/AP15</f>
        <v>0.70252139322157714</v>
      </c>
      <c r="AQ33" s="779">
        <f>AQ6/AQ15</f>
        <v>0.79359562296798314</v>
      </c>
      <c r="AR33" s="778">
        <f>AR6/AR15</f>
        <v>1</v>
      </c>
      <c r="AS33" s="777"/>
      <c r="AT33" s="771">
        <f>AT6/AT15</f>
        <v>1</v>
      </c>
      <c r="AU33" s="778">
        <f>AU6/AU15</f>
        <v>0.90815742086039475</v>
      </c>
      <c r="AV33" s="773"/>
      <c r="AW33" s="771">
        <f>AW6/AW15</f>
        <v>0.90815742086039475</v>
      </c>
      <c r="AX33" s="778">
        <f>AX6/AX15</f>
        <v>0.9097587955832851</v>
      </c>
      <c r="AY33" s="777"/>
      <c r="AZ33" s="771">
        <f>AZ6/AZ15</f>
        <v>0.90832305827562976</v>
      </c>
      <c r="BA33" s="778">
        <f>BA6/BA15</f>
        <v>1</v>
      </c>
      <c r="BB33" s="775">
        <f>BB6/BB15</f>
        <v>0.59767244872624692</v>
      </c>
      <c r="BC33" s="779">
        <f>BC6/BC15</f>
        <v>0.88223389781614336</v>
      </c>
      <c r="BD33" s="778">
        <f>BD6/BD15</f>
        <v>0.86156938465764221</v>
      </c>
      <c r="BE33" s="777"/>
      <c r="BF33" s="771">
        <f>BF6/BF15</f>
        <v>0.84475950723274285</v>
      </c>
      <c r="BG33" s="778">
        <f>BG6/BG15</f>
        <v>0.89610799474761837</v>
      </c>
      <c r="BH33" s="773"/>
      <c r="BI33" s="771">
        <f>BI6/BI15</f>
        <v>0.89610799474761837</v>
      </c>
      <c r="BJ33" s="778">
        <f>BJ6/BJ15</f>
        <v>0.89190090772344022</v>
      </c>
      <c r="BK33" s="777"/>
      <c r="BL33" s="779">
        <f>BL6/BL15</f>
        <v>0.8904560517325818</v>
      </c>
      <c r="BM33" s="780">
        <f>BM6/BM15</f>
        <v>0.33380916899346214</v>
      </c>
      <c r="BN33" s="770"/>
      <c r="BO33" s="771">
        <f>BO6/BO15</f>
        <v>0.34361697615427572</v>
      </c>
      <c r="BP33" s="778">
        <f>BP6/BP15</f>
        <v>0.43684728921109306</v>
      </c>
      <c r="BQ33" s="773"/>
      <c r="BR33" s="771">
        <f>BR6/BR15</f>
        <v>0.5041979530551115</v>
      </c>
      <c r="BS33" s="778">
        <f>BS6/BS15</f>
        <v>0.38129343378105307</v>
      </c>
      <c r="BT33" s="773"/>
      <c r="BU33" s="771">
        <f>BU6/BU15</f>
        <v>0.4576967174511109</v>
      </c>
      <c r="BV33" s="774">
        <f>BV6/BV15</f>
        <v>0.40972393395645457</v>
      </c>
      <c r="BW33" s="775"/>
      <c r="BX33" s="771">
        <f>BX6/BX15</f>
        <v>0.48149440668009352</v>
      </c>
      <c r="BY33" s="776">
        <f>BY6/BY15</f>
        <v>0.9982945862767395</v>
      </c>
      <c r="BZ33" s="777"/>
      <c r="CA33" s="771">
        <f>CA6/CA15</f>
        <v>0.98804346212470717</v>
      </c>
      <c r="CB33" s="778">
        <f>CB6/CB15</f>
        <v>0.48918169295491776</v>
      </c>
      <c r="CC33" s="773"/>
      <c r="CD33" s="771">
        <f>CD6/CD15</f>
        <v>0.48918169295491776</v>
      </c>
      <c r="CE33" s="778">
        <f>CE6/CE15</f>
        <v>0.58132010106404075</v>
      </c>
      <c r="CF33" s="777"/>
      <c r="CG33" s="771">
        <f t="shared" ref="CG33:CQ33" si="153">CG6/CG15</f>
        <v>0.5794648695955652</v>
      </c>
      <c r="CH33" s="778">
        <f t="shared" si="153"/>
        <v>0.97140912333084328</v>
      </c>
      <c r="CI33" s="775">
        <f t="shared" si="153"/>
        <v>0.50425552263499707</v>
      </c>
      <c r="CJ33" s="779">
        <f t="shared" si="153"/>
        <v>0.76208903292614016</v>
      </c>
      <c r="CK33" s="778">
        <f t="shared" si="153"/>
        <v>0.77881767971192306</v>
      </c>
      <c r="CL33" s="775">
        <f t="shared" si="153"/>
        <v>0.49359817931354866</v>
      </c>
      <c r="CM33" s="779">
        <f t="shared" si="153"/>
        <v>0.729546618291393</v>
      </c>
      <c r="CN33" s="778">
        <f t="shared" si="153"/>
        <v>0.85164893628334526</v>
      </c>
      <c r="CO33" s="778">
        <f t="shared" si="153"/>
        <v>0.34794781712735778</v>
      </c>
      <c r="CP33" s="774">
        <f t="shared" si="153"/>
        <v>0.44973254730491369</v>
      </c>
      <c r="CQ33" s="774">
        <f t="shared" si="153"/>
        <v>0.51386840430980119</v>
      </c>
      <c r="CR33" s="777"/>
      <c r="CS33" s="771">
        <f>CS6/CS15</f>
        <v>0.53011692411902411</v>
      </c>
      <c r="CT33" s="778">
        <f>CQ6/CT15</f>
        <v>0.53946490958600024</v>
      </c>
      <c r="CU33" s="773"/>
      <c r="CV33" s="771">
        <f>CV6/CV15</f>
        <v>0.47010628845591079</v>
      </c>
      <c r="CW33" s="772">
        <f>CW6/CW15</f>
        <v>0.48718769522185151</v>
      </c>
      <c r="CX33" s="777"/>
      <c r="CY33" s="779">
        <f>CY6/CY15</f>
        <v>0.50338233223616469</v>
      </c>
    </row>
    <row r="34" spans="1:103" s="644" customFormat="1" ht="13.5" customHeight="1">
      <c r="A34" s="781" t="s">
        <v>39</v>
      </c>
      <c r="B34" s="782">
        <f>B19/B15</f>
        <v>0.19477765010768514</v>
      </c>
      <c r="C34" s="783"/>
      <c r="D34" s="784">
        <f>D19/D15</f>
        <v>0.20353262825485435</v>
      </c>
      <c r="E34" s="785">
        <f>E19/E15</f>
        <v>0.26574590706618623</v>
      </c>
      <c r="F34" s="786"/>
      <c r="G34" s="784">
        <f>G19/G15</f>
        <v>0.25557299071495404</v>
      </c>
      <c r="H34" s="785">
        <f>H19/H15</f>
        <v>0.24315593773804098</v>
      </c>
      <c r="I34" s="786"/>
      <c r="J34" s="784">
        <f>J19/J15</f>
        <v>0.24802132168516675</v>
      </c>
      <c r="K34" s="787">
        <f>K19/K15</f>
        <v>0.25457590253860912</v>
      </c>
      <c r="L34" s="788"/>
      <c r="M34" s="784">
        <f>M19/M15</f>
        <v>0.25183893618711589</v>
      </c>
      <c r="N34" s="789">
        <f>N19/N15</f>
        <v>0.65878228104189063</v>
      </c>
      <c r="O34" s="790"/>
      <c r="P34" s="784">
        <f>P19/P15</f>
        <v>0.65202116549918898</v>
      </c>
      <c r="Q34" s="791">
        <f>Q19/Q15</f>
        <v>0.26982641220986325</v>
      </c>
      <c r="R34" s="786"/>
      <c r="S34" s="784">
        <f>S19/S15</f>
        <v>0.26982641220986325</v>
      </c>
      <c r="T34" s="785">
        <f>T19/T15</f>
        <v>0.34876716977041772</v>
      </c>
      <c r="U34" s="790"/>
      <c r="V34" s="784">
        <f t="shared" ref="V34:AF34" si="154">V19/V15</f>
        <v>0.34803471604627478</v>
      </c>
      <c r="W34" s="791">
        <f t="shared" si="154"/>
        <v>0.79732732197936995</v>
      </c>
      <c r="X34" s="788">
        <f t="shared" si="154"/>
        <v>0.42304358332891817</v>
      </c>
      <c r="Y34" s="792">
        <f t="shared" si="154"/>
        <v>0.62961994287617085</v>
      </c>
      <c r="Z34" s="791">
        <f t="shared" si="154"/>
        <v>0.40008918475677141</v>
      </c>
      <c r="AA34" s="788">
        <f t="shared" si="154"/>
        <v>0.28059734306436263</v>
      </c>
      <c r="AB34" s="792">
        <f t="shared" si="154"/>
        <v>0.37944722351970417</v>
      </c>
      <c r="AC34" s="789">
        <f t="shared" si="154"/>
        <v>0.42693020267896947</v>
      </c>
      <c r="AD34" s="786">
        <f t="shared" si="154"/>
        <v>0.1634474058694777</v>
      </c>
      <c r="AE34" s="784">
        <f t="shared" si="154"/>
        <v>0.21608898793821665</v>
      </c>
      <c r="AF34" s="791">
        <f t="shared" si="154"/>
        <v>0.32175267781511546</v>
      </c>
      <c r="AG34" s="790"/>
      <c r="AH34" s="784">
        <f>AH19/AH15</f>
        <v>0.32449269373418888</v>
      </c>
      <c r="AI34" s="791">
        <f>AI19/AI15</f>
        <v>0.20729114155086828</v>
      </c>
      <c r="AJ34" s="786"/>
      <c r="AK34" s="784">
        <f>AK19/AK15</f>
        <v>0.26660424252060611</v>
      </c>
      <c r="AL34" s="791">
        <f>AL19/AL15</f>
        <v>0.29785812549221369</v>
      </c>
      <c r="AM34" s="790"/>
      <c r="AN34" s="792">
        <f>AN19/AN15</f>
        <v>0.29991770948703461</v>
      </c>
      <c r="AO34" s="791">
        <f>AO19/AO15</f>
        <v>0.78338790602581898</v>
      </c>
      <c r="AP34" s="788">
        <f>AP19/AP15</f>
        <v>0.65762846530946195</v>
      </c>
      <c r="AQ34" s="792">
        <f>AQ19/AQ15</f>
        <v>0.74288281701356695</v>
      </c>
      <c r="AR34" s="791">
        <f>AR19/AR15</f>
        <v>0.85935707007016571</v>
      </c>
      <c r="AS34" s="790"/>
      <c r="AT34" s="784">
        <f>AT19/AT15</f>
        <v>0.8593570700701646</v>
      </c>
      <c r="AU34" s="791">
        <f>AU19/AU15</f>
        <v>0.88260368623034324</v>
      </c>
      <c r="AV34" s="786"/>
      <c r="AW34" s="784">
        <f>AW19/AW15</f>
        <v>0.88260368623034324</v>
      </c>
      <c r="AX34" s="791">
        <f>AX19/AX15</f>
        <v>0.88219835632932808</v>
      </c>
      <c r="AY34" s="790"/>
      <c r="AZ34" s="784">
        <f>AZ19/AZ15</f>
        <v>0.88256176112926488</v>
      </c>
      <c r="BA34" s="791">
        <f>BA19/BA15</f>
        <v>0.90606111097907127</v>
      </c>
      <c r="BB34" s="788">
        <f>BB19/BB15</f>
        <v>0.44516799708401167</v>
      </c>
      <c r="BC34" s="792">
        <f>BC19/BC15</f>
        <v>0.77115216582987423</v>
      </c>
      <c r="BD34" s="791">
        <f>BD19/BD15</f>
        <v>0.79633393392875162</v>
      </c>
      <c r="BE34" s="790"/>
      <c r="BF34" s="784">
        <f>BF19/BF15</f>
        <v>0.78868092168973314</v>
      </c>
      <c r="BG34" s="791">
        <f>BG19/BG15</f>
        <v>0.86924782506939424</v>
      </c>
      <c r="BH34" s="786"/>
      <c r="BI34" s="784">
        <f>BI19/BI15</f>
        <v>0.86924782506939424</v>
      </c>
      <c r="BJ34" s="791">
        <f>BJ19/BJ15</f>
        <v>0.86036631291528554</v>
      </c>
      <c r="BK34" s="790"/>
      <c r="BL34" s="792">
        <f>BL19/BL15</f>
        <v>0.86037980248804957</v>
      </c>
      <c r="BM34" s="793">
        <f>BM19/BM15</f>
        <v>0.19477765010768514</v>
      </c>
      <c r="BN34" s="783"/>
      <c r="BO34" s="784">
        <f>BO19/BO15</f>
        <v>0.20353262825485435</v>
      </c>
      <c r="BP34" s="791">
        <f>BP19/BP15</f>
        <v>0.2905358034687236</v>
      </c>
      <c r="BQ34" s="786"/>
      <c r="BR34" s="784">
        <f>BR19/BR15</f>
        <v>0.28085006849567479</v>
      </c>
      <c r="BS34" s="791">
        <f>BS19/BS15</f>
        <v>0.25304090142827462</v>
      </c>
      <c r="BT34" s="786"/>
      <c r="BU34" s="784">
        <f>BU19/BU15</f>
        <v>0.25779024838752523</v>
      </c>
      <c r="BV34" s="787">
        <f>BV19/BV15</f>
        <v>0.27222946738442283</v>
      </c>
      <c r="BW34" s="788"/>
      <c r="BX34" s="784">
        <f>BX19/BX15</f>
        <v>0.26959144948427155</v>
      </c>
      <c r="BY34" s="789">
        <f>BY19/BY15</f>
        <v>0.66107147118225229</v>
      </c>
      <c r="BZ34" s="790"/>
      <c r="CA34" s="784">
        <f>CA19/CA15</f>
        <v>0.65226209516603628</v>
      </c>
      <c r="CB34" s="791">
        <f>CB19/CB15</f>
        <v>0.35691300720568925</v>
      </c>
      <c r="CC34" s="786"/>
      <c r="CD34" s="784">
        <f>CD19/CD15</f>
        <v>0.35691300720568925</v>
      </c>
      <c r="CE34" s="791">
        <f>CE19/CE15</f>
        <v>0.41195910219036591</v>
      </c>
      <c r="CF34" s="790"/>
      <c r="CG34" s="784">
        <f t="shared" ref="CG34:CQ34" si="155">CG19/CG15</f>
        <v>0.41036479591131486</v>
      </c>
      <c r="CH34" s="791">
        <f t="shared" si="155"/>
        <v>0.79732732197936995</v>
      </c>
      <c r="CI34" s="788">
        <f t="shared" si="155"/>
        <v>0.42304358332891817</v>
      </c>
      <c r="CJ34" s="792">
        <f t="shared" si="155"/>
        <v>0.62961994287617085</v>
      </c>
      <c r="CK34" s="791">
        <f t="shared" si="155"/>
        <v>0.40008918475677141</v>
      </c>
      <c r="CL34" s="788">
        <f t="shared" si="155"/>
        <v>0.28059734306436263</v>
      </c>
      <c r="CM34" s="792">
        <f t="shared" si="155"/>
        <v>0.37944722351970417</v>
      </c>
      <c r="CN34" s="791">
        <f t="shared" si="155"/>
        <v>0.43447215761650859</v>
      </c>
      <c r="CO34" s="791">
        <f t="shared" si="155"/>
        <v>0.1639121773681064</v>
      </c>
      <c r="CP34" s="787">
        <f t="shared" si="155"/>
        <v>0.21858522362334049</v>
      </c>
      <c r="CQ34" s="789">
        <f t="shared" si="155"/>
        <v>0.32651379164319139</v>
      </c>
      <c r="CR34" s="790"/>
      <c r="CS34" s="784">
        <f>CS19/CS15</f>
        <v>0.32864528553656042</v>
      </c>
      <c r="CT34" s="791">
        <f>CT19/CT15</f>
        <v>0.26977821885093067</v>
      </c>
      <c r="CU34" s="786"/>
      <c r="CV34" s="784">
        <f>CV19/CV15</f>
        <v>0.32085794364108927</v>
      </c>
      <c r="CW34" s="785">
        <f>CW19/CW15</f>
        <v>0.32354750722786302</v>
      </c>
      <c r="CX34" s="790"/>
      <c r="CY34" s="792">
        <f>CY19/CY15</f>
        <v>0.32517604370755443</v>
      </c>
    </row>
    <row r="35" spans="1:103" s="485" customFormat="1" ht="15.75">
      <c r="A35" s="619" t="s">
        <v>215</v>
      </c>
      <c r="AO35" s="794"/>
      <c r="AP35" s="794"/>
      <c r="AQ35" s="794"/>
      <c r="AR35" s="794"/>
      <c r="AS35" s="794"/>
      <c r="AT35" s="794"/>
      <c r="AU35" s="794"/>
      <c r="AV35" s="794"/>
      <c r="AW35" s="794"/>
      <c r="AX35" s="794"/>
      <c r="AY35" s="794"/>
      <c r="AZ35" s="794"/>
      <c r="BA35" s="794"/>
      <c r="BB35" s="794"/>
      <c r="BC35" s="794"/>
      <c r="BD35" s="794"/>
      <c r="BE35" s="794"/>
      <c r="BF35" s="794"/>
      <c r="BG35" s="794"/>
      <c r="BH35" s="794"/>
      <c r="BI35" s="794"/>
      <c r="BJ35" s="794"/>
      <c r="BK35" s="794"/>
      <c r="BL35" s="794"/>
      <c r="BM35" s="795"/>
      <c r="BN35" s="795"/>
      <c r="BO35" s="795"/>
      <c r="BP35" s="795"/>
      <c r="BQ35" s="795"/>
      <c r="BR35" s="795"/>
      <c r="BS35" s="795"/>
      <c r="BT35" s="795"/>
      <c r="BU35" s="795"/>
      <c r="BV35" s="795"/>
      <c r="BW35" s="795"/>
      <c r="BX35" s="795"/>
      <c r="BY35" s="795"/>
      <c r="BZ35" s="795"/>
      <c r="CA35" s="795"/>
      <c r="CB35" s="795"/>
      <c r="CC35" s="795"/>
      <c r="CD35" s="795"/>
      <c r="CE35" s="795"/>
      <c r="CF35" s="795"/>
      <c r="CG35" s="795"/>
      <c r="CH35" s="795"/>
      <c r="CI35" s="795"/>
      <c r="CJ35" s="795"/>
      <c r="CK35" s="795"/>
      <c r="CL35" s="795"/>
      <c r="CM35" s="795"/>
      <c r="CN35" s="795"/>
      <c r="CO35" s="795"/>
      <c r="CP35" s="795"/>
      <c r="CQ35" s="795"/>
      <c r="CR35" s="795"/>
      <c r="CS35" s="795"/>
      <c r="CT35" s="795"/>
      <c r="CU35" s="795"/>
      <c r="CV35" s="795"/>
      <c r="CW35" s="795"/>
      <c r="CX35" s="795"/>
      <c r="CY35" s="795"/>
    </row>
    <row r="36" spans="1:103" s="485" customFormat="1" ht="15.75">
      <c r="A36" s="619" t="s">
        <v>240</v>
      </c>
      <c r="AO36" s="794"/>
      <c r="AP36" s="794"/>
      <c r="AQ36" s="794"/>
      <c r="AR36" s="794"/>
      <c r="AS36" s="794"/>
      <c r="AT36" s="794"/>
      <c r="AU36" s="794"/>
      <c r="AV36" s="794"/>
      <c r="AW36" s="794"/>
      <c r="AX36" s="794"/>
      <c r="AY36" s="794"/>
      <c r="AZ36" s="794"/>
      <c r="BA36" s="794"/>
      <c r="BB36" s="794"/>
      <c r="BC36" s="794"/>
      <c r="BD36" s="794"/>
      <c r="BE36" s="794"/>
      <c r="BF36" s="794"/>
      <c r="BG36" s="794"/>
      <c r="BH36" s="794"/>
      <c r="BI36" s="794"/>
      <c r="BJ36" s="794"/>
      <c r="BK36" s="794"/>
      <c r="BL36" s="794"/>
      <c r="BM36" s="795"/>
      <c r="BN36" s="795"/>
      <c r="BO36" s="795"/>
      <c r="BP36" s="795"/>
      <c r="BQ36" s="795"/>
      <c r="BR36" s="795"/>
      <c r="BS36" s="795"/>
      <c r="BT36" s="795"/>
      <c r="BU36" s="795"/>
      <c r="BV36" s="795"/>
      <c r="BW36" s="795"/>
      <c r="BX36" s="795"/>
      <c r="BY36" s="795"/>
      <c r="BZ36" s="795"/>
      <c r="CA36" s="795"/>
      <c r="CB36" s="795"/>
      <c r="CC36" s="795"/>
      <c r="CD36" s="795"/>
      <c r="CE36" s="795"/>
      <c r="CF36" s="795"/>
      <c r="CG36" s="795"/>
      <c r="CH36" s="795"/>
      <c r="CI36" s="795"/>
      <c r="CJ36" s="795"/>
      <c r="CK36" s="795"/>
      <c r="CL36" s="795"/>
      <c r="CM36" s="795"/>
      <c r="CN36" s="795"/>
      <c r="CO36" s="795"/>
      <c r="CP36" s="795"/>
      <c r="CQ36" s="795"/>
      <c r="CR36" s="795"/>
      <c r="CS36" s="795"/>
      <c r="CT36" s="795"/>
      <c r="CU36" s="795"/>
      <c r="CV36" s="795"/>
      <c r="CW36" s="795"/>
      <c r="CX36" s="795"/>
      <c r="CY36" s="795"/>
    </row>
    <row r="37" spans="1:103">
      <c r="C37" s="64"/>
      <c r="BN37" s="391"/>
    </row>
    <row r="38" spans="1:103" ht="15" hidden="1" customHeight="1">
      <c r="A38" s="1" t="s">
        <v>74</v>
      </c>
    </row>
    <row r="39" spans="1:103" s="12" customFormat="1" ht="15" hidden="1" customHeight="1">
      <c r="A39" s="6" t="s">
        <v>75</v>
      </c>
      <c r="B39" s="60">
        <f>B6+C6</f>
        <v>11801.045332549453</v>
      </c>
      <c r="C39" s="8"/>
      <c r="D39" s="9"/>
      <c r="E39" s="7">
        <f>E6+F6</f>
        <v>5182.3549176330744</v>
      </c>
      <c r="F39" s="8"/>
      <c r="G39" s="9"/>
      <c r="H39" s="60">
        <f>H6+I6</f>
        <v>4697.1755501235002</v>
      </c>
      <c r="I39" s="8"/>
      <c r="J39" s="9"/>
      <c r="K39" s="60">
        <f>K6+L6</f>
        <v>9879.5304677565728</v>
      </c>
      <c r="L39" s="8"/>
      <c r="M39" s="9"/>
      <c r="N39" s="28">
        <f>N6+O6</f>
        <v>6569.1262551426835</v>
      </c>
      <c r="O39" s="8"/>
      <c r="P39" s="29"/>
      <c r="Q39" s="28">
        <f>Q6+R6</f>
        <v>10848.11272184155</v>
      </c>
      <c r="R39" s="8"/>
      <c r="S39" s="29"/>
      <c r="T39" s="28">
        <f>T6+U6</f>
        <v>17417.238976984234</v>
      </c>
      <c r="U39" s="8"/>
      <c r="V39" s="29"/>
      <c r="W39" s="30">
        <f t="shared" ref="W39:AC39" si="156">W6</f>
        <v>4580.5639236205006</v>
      </c>
      <c r="X39" s="8">
        <f t="shared" si="156"/>
        <v>1930.3630052399269</v>
      </c>
      <c r="Y39" s="7">
        <f t="shared" si="156"/>
        <v>6510.9269288604273</v>
      </c>
      <c r="Z39" s="30">
        <f t="shared" si="156"/>
        <v>3657.8164362500002</v>
      </c>
      <c r="AA39" s="8">
        <f t="shared" si="156"/>
        <v>484.099310565819</v>
      </c>
      <c r="AB39" s="7">
        <f t="shared" si="156"/>
        <v>4141.9157468158191</v>
      </c>
      <c r="AC39" s="28">
        <f t="shared" si="156"/>
        <v>1033.1743209620263</v>
      </c>
      <c r="AD39" s="30">
        <f>AD6</f>
        <v>1693.3621793488878</v>
      </c>
      <c r="AE39" s="30">
        <f>AE6</f>
        <v>2726.5365003109141</v>
      </c>
      <c r="AF39" s="28">
        <f>B39+E39+N39+W39+Z39+AC39</f>
        <v>32824.081186157739</v>
      </c>
      <c r="AG39" s="8"/>
      <c r="AH39" s="29"/>
      <c r="AI39" s="30">
        <f>H39+Q39+X39+AA39+AD39</f>
        <v>19653.112767119685</v>
      </c>
      <c r="AJ39" s="8"/>
      <c r="AK39" s="29"/>
      <c r="AL39" s="30">
        <f>AF39+AI39</f>
        <v>52477.193953277427</v>
      </c>
      <c r="AM39" s="8"/>
      <c r="AN39" s="29"/>
      <c r="AO39" s="31">
        <f>AO6</f>
        <v>447.50459484288086</v>
      </c>
      <c r="AP39" s="32">
        <f>AP6</f>
        <v>178.48193849958014</v>
      </c>
      <c r="AQ39" s="254">
        <f>AQ6</f>
        <v>625.98653334246103</v>
      </c>
      <c r="AR39" s="287">
        <f>AR6+AS6</f>
        <v>7.7349657202687609</v>
      </c>
      <c r="AS39" s="32"/>
      <c r="AT39" s="33"/>
      <c r="AU39" s="287">
        <f>AU6+AV6</f>
        <v>3887.9547503486174</v>
      </c>
      <c r="AV39" s="32"/>
      <c r="AW39" s="33"/>
      <c r="AX39" s="287">
        <f>AX6+AY6</f>
        <v>3895.6897160688864</v>
      </c>
      <c r="AY39" s="32"/>
      <c r="AZ39" s="33"/>
      <c r="BA39" s="31">
        <f>BA6</f>
        <v>19.455610000000004</v>
      </c>
      <c r="BB39" s="32">
        <f>BB6</f>
        <v>4.8122959229254665</v>
      </c>
      <c r="BC39" s="254">
        <f>BC6</f>
        <v>24.267905922925472</v>
      </c>
      <c r="BD39" s="287">
        <f>BD6</f>
        <v>542.93125884288088</v>
      </c>
      <c r="BE39" s="32"/>
      <c r="BF39" s="33"/>
      <c r="BG39" s="287">
        <f>BG6</f>
        <v>4071.2489847711231</v>
      </c>
      <c r="BH39" s="32"/>
      <c r="BI39" s="33"/>
      <c r="BJ39" s="287">
        <f>BJ6</f>
        <v>4614.1802436140042</v>
      </c>
      <c r="BK39" s="32"/>
      <c r="BL39" s="33"/>
      <c r="BM39" s="229">
        <f>BM6+BN6</f>
        <v>11801.045332549453</v>
      </c>
      <c r="BN39" s="35"/>
      <c r="BO39" s="252"/>
      <c r="BP39" s="207">
        <f>BP6+BQ6</f>
        <v>5629.8595124759549</v>
      </c>
      <c r="BQ39" s="35"/>
      <c r="BR39" s="252"/>
      <c r="BS39" s="229">
        <f>BS6+BT6</f>
        <v>4875.6574886230801</v>
      </c>
      <c r="BT39" s="35"/>
      <c r="BU39" s="252"/>
      <c r="BV39" s="229">
        <f>BV6+BW6</f>
        <v>10505.517001099033</v>
      </c>
      <c r="BW39" s="35"/>
      <c r="BX39" s="252"/>
      <c r="BY39" s="389">
        <f>BY6+BZ6</f>
        <v>6576.861220862952</v>
      </c>
      <c r="BZ39" s="35"/>
      <c r="CA39" s="36"/>
      <c r="CB39" s="389">
        <f>CB6+CC6</f>
        <v>14736.067472190167</v>
      </c>
      <c r="CC39" s="35"/>
      <c r="CD39" s="36"/>
      <c r="CE39" s="389">
        <f>CE6+CF6</f>
        <v>21312.928693053116</v>
      </c>
      <c r="CF39" s="35"/>
      <c r="CG39" s="36"/>
      <c r="CH39" s="34">
        <f t="shared" ref="CH39:CN39" si="157">CH6</f>
        <v>4580.5639236205006</v>
      </c>
      <c r="CI39" s="35">
        <f t="shared" si="157"/>
        <v>1930.3630052399269</v>
      </c>
      <c r="CJ39" s="207">
        <f t="shared" si="157"/>
        <v>6510.9269288604273</v>
      </c>
      <c r="CK39" s="34">
        <f t="shared" si="157"/>
        <v>3657.8164362500002</v>
      </c>
      <c r="CL39" s="35">
        <f t="shared" si="157"/>
        <v>484.099310565819</v>
      </c>
      <c r="CM39" s="207">
        <f t="shared" si="157"/>
        <v>4141.9157468158191</v>
      </c>
      <c r="CN39" s="389">
        <f t="shared" si="157"/>
        <v>1052.6299309620263</v>
      </c>
      <c r="CO39" s="34">
        <f>CO6</f>
        <v>1698.1744752718132</v>
      </c>
      <c r="CP39" s="34">
        <f>CP6</f>
        <v>2750.8044062338395</v>
      </c>
      <c r="CQ39" s="389">
        <f>BM39+BP39+BY39+CH39+CK39+CN39</f>
        <v>33298.776356720889</v>
      </c>
      <c r="CR39" s="35"/>
      <c r="CS39" s="36"/>
      <c r="CT39" s="34">
        <f>BS39+CB39+CI39+CL39+CO39</f>
        <v>23724.361751890807</v>
      </c>
      <c r="CU39" s="35"/>
      <c r="CV39" s="36"/>
      <c r="CW39" s="34">
        <f>CQ39+CT39</f>
        <v>57023.138108611696</v>
      </c>
      <c r="CX39" s="35"/>
      <c r="CY39" s="36"/>
    </row>
    <row r="40" spans="1:103" s="12" customFormat="1" ht="15" hidden="1" customHeight="1">
      <c r="A40" s="6"/>
      <c r="B40" s="65">
        <f>B39/$AL39</f>
        <v>0.22487950371463081</v>
      </c>
      <c r="C40" s="8"/>
      <c r="D40" s="9"/>
      <c r="E40" s="7"/>
      <c r="F40" s="8"/>
      <c r="G40" s="9"/>
      <c r="H40" s="60"/>
      <c r="I40" s="8"/>
      <c r="J40" s="9"/>
      <c r="K40" s="65">
        <f>K39/$AL39</f>
        <v>0.18826331447052447</v>
      </c>
      <c r="L40" s="8"/>
      <c r="M40" s="9"/>
      <c r="N40" s="28"/>
      <c r="O40" s="8"/>
      <c r="P40" s="29"/>
      <c r="Q40" s="28"/>
      <c r="R40" s="8"/>
      <c r="S40" s="29"/>
      <c r="T40" s="65">
        <f>T39/$AL39</f>
        <v>0.33190111103294717</v>
      </c>
      <c r="U40" s="8"/>
      <c r="V40" s="29"/>
      <c r="W40" s="30"/>
      <c r="X40" s="8"/>
      <c r="Y40" s="66">
        <f>Y39/$AL39</f>
        <v>0.12407155258067666</v>
      </c>
      <c r="Z40" s="30"/>
      <c r="AA40" s="8"/>
      <c r="AB40" s="66">
        <f>AB39/$AL39</f>
        <v>7.8927919631212262E-2</v>
      </c>
      <c r="AC40" s="28"/>
      <c r="AD40" s="30"/>
      <c r="AE40" s="67">
        <f>AE39/$AL39</f>
        <v>5.1956598570008526E-2</v>
      </c>
      <c r="AF40" s="28"/>
      <c r="AG40" s="8"/>
      <c r="AH40" s="29"/>
      <c r="AI40" s="30"/>
      <c r="AJ40" s="8"/>
      <c r="AK40" s="29"/>
      <c r="AL40" s="30"/>
      <c r="AM40" s="8"/>
      <c r="AN40" s="29"/>
      <c r="AO40" s="31"/>
      <c r="AP40" s="32"/>
      <c r="AQ40" s="387">
        <f>AQ39/$AL39</f>
        <v>1.1928734869090032E-2</v>
      </c>
      <c r="AR40" s="287"/>
      <c r="AS40" s="32"/>
      <c r="AT40" s="33"/>
      <c r="AU40" s="287"/>
      <c r="AV40" s="32"/>
      <c r="AW40" s="33"/>
      <c r="AX40" s="386">
        <f>AX39/$AL39</f>
        <v>7.4235861763824046E-2</v>
      </c>
      <c r="AY40" s="32"/>
      <c r="AZ40" s="33"/>
      <c r="BA40" s="31"/>
      <c r="BB40" s="32"/>
      <c r="BC40" s="387">
        <f>BC39/$AL39</f>
        <v>4.6244671436761984E-4</v>
      </c>
      <c r="BD40" s="287"/>
      <c r="BE40" s="32"/>
      <c r="BF40" s="33"/>
      <c r="BG40" s="287"/>
      <c r="BH40" s="32"/>
      <c r="BI40" s="33"/>
      <c r="BJ40" s="386">
        <f>BJ39/$AL39</f>
        <v>8.7927343213552847E-2</v>
      </c>
      <c r="BK40" s="32"/>
      <c r="BL40" s="33"/>
      <c r="BM40" s="392">
        <f>BM39/$AL39</f>
        <v>0.22487950371463081</v>
      </c>
      <c r="BN40" s="35"/>
      <c r="BO40" s="252"/>
      <c r="BP40" s="207"/>
      <c r="BQ40" s="35"/>
      <c r="BR40" s="252"/>
      <c r="BS40" s="229"/>
      <c r="BT40" s="35"/>
      <c r="BU40" s="252"/>
      <c r="BV40" s="392">
        <f>BV39/$AL39</f>
        <v>0.20019204933961449</v>
      </c>
      <c r="BW40" s="35"/>
      <c r="BX40" s="252"/>
      <c r="BY40" s="389"/>
      <c r="BZ40" s="35"/>
      <c r="CA40" s="36"/>
      <c r="CB40" s="389"/>
      <c r="CC40" s="35"/>
      <c r="CD40" s="36"/>
      <c r="CE40" s="392">
        <f>CE39/$AL39</f>
        <v>0.40613697279677113</v>
      </c>
      <c r="CF40" s="35"/>
      <c r="CG40" s="36"/>
      <c r="CH40" s="34"/>
      <c r="CI40" s="35"/>
      <c r="CJ40" s="393">
        <f>CJ39/$AL39</f>
        <v>0.12407155258067666</v>
      </c>
      <c r="CK40" s="34"/>
      <c r="CL40" s="35"/>
      <c r="CM40" s="393">
        <f>CM39/$AL39</f>
        <v>7.8927919631212262E-2</v>
      </c>
      <c r="CN40" s="389"/>
      <c r="CO40" s="34"/>
      <c r="CP40" s="274">
        <f>CP39/$AL39</f>
        <v>5.2419045284376145E-2</v>
      </c>
      <c r="CQ40" s="389"/>
      <c r="CR40" s="35"/>
      <c r="CS40" s="36"/>
      <c r="CT40" s="34"/>
      <c r="CU40" s="35"/>
      <c r="CV40" s="36"/>
      <c r="CW40" s="34"/>
      <c r="CX40" s="35"/>
      <c r="CY40" s="36"/>
    </row>
    <row r="41" spans="1:103" s="12" customFormat="1" ht="15" hidden="1" customHeight="1">
      <c r="A41" s="6" t="s">
        <v>76</v>
      </c>
      <c r="B41" s="60">
        <f>B14+C14</f>
        <v>22542.558597109331</v>
      </c>
      <c r="C41" s="8"/>
      <c r="D41" s="9"/>
      <c r="E41" s="7">
        <f>E14+F14</f>
        <v>5448.8768808331715</v>
      </c>
      <c r="F41" s="8"/>
      <c r="G41" s="9"/>
      <c r="H41" s="60">
        <f>H14+I14</f>
        <v>5701.3597690641873</v>
      </c>
      <c r="I41" s="8"/>
      <c r="J41" s="9"/>
      <c r="K41" s="60">
        <f>K14+L14</f>
        <v>11150.236649897361</v>
      </c>
      <c r="L41" s="8"/>
      <c r="M41" s="9"/>
      <c r="N41" s="28">
        <f>N14+O14</f>
        <v>79.588088279731252</v>
      </c>
      <c r="O41" s="8"/>
      <c r="P41" s="29"/>
      <c r="Q41" s="28">
        <f>Q14+R14</f>
        <v>14994.655469516005</v>
      </c>
      <c r="R41" s="8"/>
      <c r="S41" s="29"/>
      <c r="T41" s="28">
        <f>T14+U14</f>
        <v>15074.243557795737</v>
      </c>
      <c r="U41" s="8"/>
      <c r="V41" s="29"/>
      <c r="W41" s="30">
        <f t="shared" ref="W41:AC41" si="158">W14</f>
        <v>134.81687073966211</v>
      </c>
      <c r="X41" s="8">
        <f t="shared" si="158"/>
        <v>1897.7814941059157</v>
      </c>
      <c r="Y41" s="7">
        <f t="shared" si="158"/>
        <v>2032.5983648455779</v>
      </c>
      <c r="Z41" s="30">
        <f t="shared" si="158"/>
        <v>1038.81094078</v>
      </c>
      <c r="AA41" s="8">
        <f t="shared" si="158"/>
        <v>496.65655696809324</v>
      </c>
      <c r="AB41" s="7">
        <f t="shared" si="158"/>
        <v>1535.4674977480938</v>
      </c>
      <c r="AC41" s="28">
        <f t="shared" si="158"/>
        <v>183.36049433666071</v>
      </c>
      <c r="AD41" s="30">
        <f>AD14</f>
        <v>3179.1296446442125</v>
      </c>
      <c r="AE41" s="30">
        <f>AE14</f>
        <v>3362.4901389808733</v>
      </c>
      <c r="AF41" s="28">
        <f>B41+E41+N41+W41+Z41+AC41</f>
        <v>29428.011872078558</v>
      </c>
      <c r="AG41" s="8"/>
      <c r="AH41" s="29"/>
      <c r="AI41" s="30">
        <f>H41+Q41+X41+AA41+AD41</f>
        <v>26269.582934298414</v>
      </c>
      <c r="AJ41" s="8"/>
      <c r="AK41" s="29"/>
      <c r="AL41" s="30">
        <f>AF41+AI41</f>
        <v>55697.594806376976</v>
      </c>
      <c r="AM41" s="8"/>
      <c r="AN41" s="29"/>
      <c r="AO41" s="31">
        <f>AO14</f>
        <v>87.234190987515461</v>
      </c>
      <c r="AP41" s="32">
        <f>AP14</f>
        <v>75.577141012730806</v>
      </c>
      <c r="AQ41" s="254">
        <f>AQ14</f>
        <v>162.81133200024627</v>
      </c>
      <c r="AR41" s="287">
        <f>AR14+AS14</f>
        <v>0</v>
      </c>
      <c r="AS41" s="32"/>
      <c r="AT41" s="33"/>
      <c r="AU41" s="287">
        <f>AU14+AV14</f>
        <v>393.19151465149844</v>
      </c>
      <c r="AV41" s="32"/>
      <c r="AW41" s="33"/>
      <c r="AX41" s="287">
        <f>AX14+AY14</f>
        <v>393.19151465149844</v>
      </c>
      <c r="AY41" s="32"/>
      <c r="AZ41" s="33"/>
      <c r="BA41" s="31">
        <f>BA14</f>
        <v>0</v>
      </c>
      <c r="BB41" s="32">
        <f>BB14</f>
        <v>3.2394319644506031</v>
      </c>
      <c r="BC41" s="254">
        <f>BC14</f>
        <v>3.2394319644506031</v>
      </c>
      <c r="BD41" s="287">
        <f>BD14</f>
        <v>87.234190987515461</v>
      </c>
      <c r="BE41" s="32"/>
      <c r="BF41" s="33"/>
      <c r="BG41" s="287">
        <f>BG14</f>
        <v>472.00808762867985</v>
      </c>
      <c r="BH41" s="32"/>
      <c r="BI41" s="33"/>
      <c r="BJ41" s="287">
        <f>BJ14</f>
        <v>559.24227861619522</v>
      </c>
      <c r="BK41" s="32"/>
      <c r="BL41" s="33"/>
      <c r="BM41" s="229">
        <f>BM14+BN14</f>
        <v>22542.558597109331</v>
      </c>
      <c r="BN41" s="35"/>
      <c r="BO41" s="252"/>
      <c r="BP41" s="207">
        <f>BP14+BQ14</f>
        <v>5536.1110718206874</v>
      </c>
      <c r="BQ41" s="35"/>
      <c r="BR41" s="252"/>
      <c r="BS41" s="229">
        <f>BS14+BT14</f>
        <v>5776.936910076919</v>
      </c>
      <c r="BT41" s="35"/>
      <c r="BU41" s="252"/>
      <c r="BV41" s="229">
        <f>BV14+BW14</f>
        <v>11313.047981897605</v>
      </c>
      <c r="BW41" s="35"/>
      <c r="BX41" s="252"/>
      <c r="BY41" s="389">
        <f>BY14+BZ14</f>
        <v>79.588088279731252</v>
      </c>
      <c r="BZ41" s="35"/>
      <c r="CA41" s="36"/>
      <c r="CB41" s="389">
        <f>CB14+CC14</f>
        <v>15387.846984167505</v>
      </c>
      <c r="CC41" s="35"/>
      <c r="CD41" s="36"/>
      <c r="CE41" s="389">
        <f>CE14+CF14</f>
        <v>15467.435072447235</v>
      </c>
      <c r="CF41" s="35"/>
      <c r="CG41" s="36"/>
      <c r="CH41" s="34">
        <f t="shared" ref="CH41:CN41" si="159">CH14</f>
        <v>134.81687073966211</v>
      </c>
      <c r="CI41" s="35">
        <f t="shared" si="159"/>
        <v>1897.7814941059157</v>
      </c>
      <c r="CJ41" s="207">
        <f t="shared" si="159"/>
        <v>2032.5983648455779</v>
      </c>
      <c r="CK41" s="34">
        <f t="shared" si="159"/>
        <v>1038.81094078</v>
      </c>
      <c r="CL41" s="35">
        <f t="shared" si="159"/>
        <v>496.65655696809324</v>
      </c>
      <c r="CM41" s="207">
        <f t="shared" si="159"/>
        <v>1535.4674977480938</v>
      </c>
      <c r="CN41" s="389">
        <f t="shared" si="159"/>
        <v>183.36049433666071</v>
      </c>
      <c r="CO41" s="34">
        <f>CO14</f>
        <v>3182.3690766086629</v>
      </c>
      <c r="CP41" s="34">
        <f>CP14</f>
        <v>3365.7295709453233</v>
      </c>
      <c r="CQ41" s="389">
        <f>BM41+BP41+BY41+CH41+CK41+CN41</f>
        <v>29515.246063066072</v>
      </c>
      <c r="CR41" s="35"/>
      <c r="CS41" s="36"/>
      <c r="CT41" s="34">
        <f>BS41+CB41+CI41+CL41+CO41</f>
        <v>26741.591021927095</v>
      </c>
      <c r="CU41" s="35"/>
      <c r="CV41" s="36"/>
      <c r="CW41" s="34">
        <f>CQ41+CT41</f>
        <v>56256.837084993167</v>
      </c>
      <c r="CX41" s="35"/>
      <c r="CY41" s="36"/>
    </row>
    <row r="42" spans="1:103" s="12" customFormat="1" ht="15" hidden="1" customHeight="1">
      <c r="A42" s="6"/>
      <c r="B42" s="65">
        <f>B41/$AL41</f>
        <v>0.40473127565875378</v>
      </c>
      <c r="C42" s="8"/>
      <c r="D42" s="9"/>
      <c r="E42" s="7"/>
      <c r="F42" s="8"/>
      <c r="G42" s="9"/>
      <c r="H42" s="60"/>
      <c r="I42" s="8"/>
      <c r="J42" s="9"/>
      <c r="K42" s="65">
        <f>K41/$AL41</f>
        <v>0.2001924264173206</v>
      </c>
      <c r="L42" s="8"/>
      <c r="M42" s="9"/>
      <c r="N42" s="28"/>
      <c r="O42" s="8"/>
      <c r="P42" s="29"/>
      <c r="Q42" s="28"/>
      <c r="R42" s="8"/>
      <c r="S42" s="29"/>
      <c r="T42" s="65">
        <f>T41/$AL41</f>
        <v>0.27064442567401209</v>
      </c>
      <c r="U42" s="8"/>
      <c r="V42" s="29"/>
      <c r="W42" s="30"/>
      <c r="X42" s="8"/>
      <c r="Y42" s="66">
        <f>Y41/$AL41</f>
        <v>3.6493467481164193E-2</v>
      </c>
      <c r="Z42" s="30"/>
      <c r="AA42" s="8"/>
      <c r="AB42" s="66">
        <f>AB41/$AL41</f>
        <v>2.756793184850944E-2</v>
      </c>
      <c r="AC42" s="28"/>
      <c r="AD42" s="30"/>
      <c r="AE42" s="67">
        <f>AE41/$AL41</f>
        <v>6.0370472920239858E-2</v>
      </c>
      <c r="AF42" s="28"/>
      <c r="AG42" s="8"/>
      <c r="AH42" s="29"/>
      <c r="AI42" s="30"/>
      <c r="AJ42" s="8"/>
      <c r="AK42" s="29"/>
      <c r="AL42" s="30"/>
      <c r="AM42" s="8"/>
      <c r="AN42" s="29"/>
      <c r="AO42" s="31"/>
      <c r="AP42" s="32"/>
      <c r="AQ42" s="387">
        <f>AQ41/$AL41</f>
        <v>2.9231303894940459E-3</v>
      </c>
      <c r="AR42" s="287"/>
      <c r="AS42" s="32"/>
      <c r="AT42" s="33"/>
      <c r="AU42" s="287"/>
      <c r="AV42" s="32"/>
      <c r="AW42" s="33"/>
      <c r="AX42" s="386">
        <f>AX41/$AL41</f>
        <v>7.0593984537099044E-3</v>
      </c>
      <c r="AY42" s="32"/>
      <c r="AZ42" s="33"/>
      <c r="BA42" s="31"/>
      <c r="BB42" s="32"/>
      <c r="BC42" s="387">
        <f>BC41/$AL41</f>
        <v>5.8161074561871591E-5</v>
      </c>
      <c r="BD42" s="287"/>
      <c r="BE42" s="32"/>
      <c r="BF42" s="33"/>
      <c r="BG42" s="287"/>
      <c r="BH42" s="32"/>
      <c r="BI42" s="33"/>
      <c r="BJ42" s="386">
        <f>BJ41/$AL41</f>
        <v>1.004068991776582E-2</v>
      </c>
      <c r="BK42" s="32"/>
      <c r="BL42" s="33"/>
      <c r="BM42" s="392">
        <f>BM41/$AL41</f>
        <v>0.40473127565875378</v>
      </c>
      <c r="BN42" s="35"/>
      <c r="BO42" s="252"/>
      <c r="BP42" s="207"/>
      <c r="BQ42" s="35"/>
      <c r="BR42" s="252"/>
      <c r="BS42" s="229"/>
      <c r="BT42" s="35"/>
      <c r="BU42" s="252"/>
      <c r="BV42" s="392">
        <f>BV41/$AL41</f>
        <v>0.20311555680681462</v>
      </c>
      <c r="BW42" s="35"/>
      <c r="BX42" s="252"/>
      <c r="BY42" s="389"/>
      <c r="BZ42" s="35"/>
      <c r="CA42" s="36"/>
      <c r="CB42" s="389"/>
      <c r="CC42" s="35"/>
      <c r="CD42" s="36"/>
      <c r="CE42" s="392">
        <f>CE41/$AL41</f>
        <v>0.27770382412772204</v>
      </c>
      <c r="CF42" s="35"/>
      <c r="CG42" s="36"/>
      <c r="CH42" s="34"/>
      <c r="CI42" s="35"/>
      <c r="CJ42" s="393">
        <f>CJ41/$AL41</f>
        <v>3.6493467481164193E-2</v>
      </c>
      <c r="CK42" s="34"/>
      <c r="CL42" s="35"/>
      <c r="CM42" s="393">
        <f>CM41/$AL41</f>
        <v>2.756793184850944E-2</v>
      </c>
      <c r="CN42" s="389"/>
      <c r="CO42" s="34"/>
      <c r="CP42" s="274">
        <f>CP41/$AL41</f>
        <v>6.0428633994801716E-2</v>
      </c>
      <c r="CQ42" s="389"/>
      <c r="CR42" s="35"/>
      <c r="CS42" s="36"/>
      <c r="CT42" s="34"/>
      <c r="CU42" s="35"/>
      <c r="CV42" s="36"/>
      <c r="CW42" s="34"/>
      <c r="CX42" s="35"/>
      <c r="CY42" s="36"/>
    </row>
    <row r="43" spans="1:103" s="12" customFormat="1" ht="15" hidden="1" customHeight="1">
      <c r="A43" s="6"/>
      <c r="B43" s="60"/>
      <c r="C43" s="8"/>
      <c r="D43" s="7"/>
      <c r="E43" s="28"/>
      <c r="F43" s="8"/>
      <c r="G43" s="9"/>
      <c r="H43" s="61"/>
      <c r="I43" s="8"/>
      <c r="J43" s="9"/>
      <c r="K43" s="7"/>
      <c r="L43" s="8"/>
      <c r="M43" s="9"/>
      <c r="N43" s="28"/>
      <c r="O43" s="8"/>
      <c r="P43" s="29"/>
      <c r="Q43" s="30"/>
      <c r="R43" s="8"/>
      <c r="S43" s="29"/>
      <c r="T43" s="30"/>
      <c r="U43" s="8"/>
      <c r="V43" s="29"/>
      <c r="W43" s="30"/>
      <c r="X43" s="8"/>
      <c r="Y43" s="7"/>
      <c r="Z43" s="30"/>
      <c r="AA43" s="8"/>
      <c r="AB43" s="7"/>
      <c r="AC43" s="28"/>
      <c r="AD43" s="61"/>
      <c r="AE43" s="8"/>
      <c r="AF43" s="28"/>
      <c r="AG43" s="8"/>
      <c r="AH43" s="29"/>
      <c r="AI43" s="30"/>
      <c r="AJ43" s="8"/>
      <c r="AK43" s="29"/>
      <c r="AL43" s="30"/>
      <c r="AM43" s="8"/>
      <c r="AN43" s="29"/>
      <c r="AO43" s="31"/>
      <c r="AP43" s="32"/>
      <c r="AQ43" s="254"/>
      <c r="AR43" s="287"/>
      <c r="AS43" s="32"/>
      <c r="AT43" s="33"/>
      <c r="AU43" s="31"/>
      <c r="AV43" s="32"/>
      <c r="AW43" s="33"/>
      <c r="AX43" s="31"/>
      <c r="AY43" s="32"/>
      <c r="AZ43" s="33"/>
      <c r="BA43" s="31"/>
      <c r="BB43" s="32"/>
      <c r="BC43" s="254"/>
      <c r="BD43" s="287"/>
      <c r="BE43" s="32"/>
      <c r="BF43" s="33"/>
      <c r="BG43" s="31"/>
      <c r="BH43" s="32"/>
      <c r="BI43" s="33"/>
      <c r="BJ43" s="31"/>
      <c r="BK43" s="32"/>
      <c r="BL43" s="33"/>
      <c r="BM43" s="229"/>
      <c r="BN43" s="35"/>
      <c r="BO43" s="207"/>
      <c r="BP43" s="389"/>
      <c r="BQ43" s="35"/>
      <c r="BR43" s="252"/>
      <c r="BS43" s="390"/>
      <c r="BT43" s="35"/>
      <c r="BU43" s="252"/>
      <c r="BV43" s="207"/>
      <c r="BW43" s="35"/>
      <c r="BX43" s="252"/>
      <c r="BY43" s="389"/>
      <c r="BZ43" s="35"/>
      <c r="CA43" s="36"/>
      <c r="CB43" s="34"/>
      <c r="CC43" s="35"/>
      <c r="CD43" s="36"/>
      <c r="CE43" s="34"/>
      <c r="CF43" s="35"/>
      <c r="CG43" s="36"/>
      <c r="CH43" s="34"/>
      <c r="CI43" s="35"/>
      <c r="CJ43" s="207"/>
      <c r="CK43" s="34"/>
      <c r="CL43" s="35"/>
      <c r="CM43" s="207"/>
      <c r="CN43" s="389"/>
      <c r="CO43" s="390"/>
      <c r="CP43" s="35"/>
      <c r="CQ43" s="389"/>
      <c r="CR43" s="35"/>
      <c r="CS43" s="36"/>
      <c r="CT43" s="34"/>
      <c r="CU43" s="35"/>
      <c r="CV43" s="36"/>
      <c r="CW43" s="34"/>
      <c r="CX43" s="35"/>
      <c r="CY43" s="36"/>
    </row>
    <row r="44" spans="1:103" s="12" customFormat="1" ht="15" hidden="1" customHeight="1">
      <c r="A44" s="6"/>
      <c r="B44" s="60"/>
      <c r="C44" s="8"/>
      <c r="D44" s="9"/>
      <c r="E44" s="7"/>
      <c r="F44" s="8"/>
      <c r="G44" s="9"/>
      <c r="H44" s="60"/>
      <c r="I44" s="8"/>
      <c r="J44" s="9"/>
      <c r="K44" s="60"/>
      <c r="L44" s="8"/>
      <c r="M44" s="9"/>
      <c r="N44" s="28"/>
      <c r="O44" s="8"/>
      <c r="P44" s="29"/>
      <c r="Q44" s="28"/>
      <c r="R44" s="8"/>
      <c r="S44" s="29"/>
      <c r="T44" s="28"/>
      <c r="U44" s="8"/>
      <c r="V44" s="29"/>
      <c r="W44" s="30"/>
      <c r="X44" s="8"/>
      <c r="Y44" s="7">
        <f>T39+Y39</f>
        <v>23928.16590584466</v>
      </c>
      <c r="Z44" s="30"/>
      <c r="AA44" s="8"/>
      <c r="AB44" s="7"/>
      <c r="AC44" s="28"/>
      <c r="AD44" s="30"/>
      <c r="AE44" s="30"/>
      <c r="AF44" s="28"/>
      <c r="AG44" s="8"/>
      <c r="AH44" s="29"/>
      <c r="AI44" s="30"/>
      <c r="AJ44" s="8"/>
      <c r="AK44" s="29"/>
      <c r="AL44" s="30"/>
      <c r="AM44" s="8"/>
      <c r="AN44" s="29"/>
      <c r="AO44" s="31"/>
      <c r="AP44" s="32"/>
      <c r="AQ44" s="254" t="e">
        <f>#REF!+AQ39</f>
        <v>#REF!</v>
      </c>
      <c r="AR44" s="287"/>
      <c r="AS44" s="32"/>
      <c r="AT44" s="33"/>
      <c r="AU44" s="287"/>
      <c r="AV44" s="32"/>
      <c r="AW44" s="33"/>
      <c r="AX44" s="287"/>
      <c r="AY44" s="32"/>
      <c r="AZ44" s="33"/>
      <c r="BA44" s="31"/>
      <c r="BB44" s="32"/>
      <c r="BC44" s="254"/>
      <c r="BD44" s="287"/>
      <c r="BE44" s="32"/>
      <c r="BF44" s="33"/>
      <c r="BG44" s="287"/>
      <c r="BH44" s="32"/>
      <c r="BI44" s="33"/>
      <c r="BJ44" s="287"/>
      <c r="BK44" s="32"/>
      <c r="BL44" s="33"/>
      <c r="BM44" s="229"/>
      <c r="BN44" s="35"/>
      <c r="BO44" s="252"/>
      <c r="BP44" s="207"/>
      <c r="BQ44" s="35"/>
      <c r="BR44" s="252"/>
      <c r="BS44" s="229"/>
      <c r="BT44" s="35"/>
      <c r="BU44" s="252"/>
      <c r="BV44" s="229"/>
      <c r="BW44" s="35"/>
      <c r="BX44" s="252"/>
      <c r="BY44" s="389"/>
      <c r="BZ44" s="35"/>
      <c r="CA44" s="36"/>
      <c r="CB44" s="389"/>
      <c r="CC44" s="35"/>
      <c r="CD44" s="36"/>
      <c r="CE44" s="389"/>
      <c r="CF44" s="35"/>
      <c r="CG44" s="36"/>
      <c r="CH44" s="34"/>
      <c r="CI44" s="35"/>
      <c r="CJ44" s="207">
        <f>CE39+CJ39</f>
        <v>27823.855621913543</v>
      </c>
      <c r="CK44" s="34"/>
      <c r="CL44" s="35"/>
      <c r="CM44" s="207"/>
      <c r="CN44" s="389"/>
      <c r="CO44" s="34"/>
      <c r="CP44" s="34"/>
      <c r="CQ44" s="389"/>
      <c r="CR44" s="35"/>
      <c r="CS44" s="36"/>
      <c r="CT44" s="34"/>
      <c r="CU44" s="35"/>
      <c r="CV44" s="36"/>
      <c r="CW44" s="34"/>
      <c r="CX44" s="35"/>
      <c r="CY44" s="36"/>
    </row>
    <row r="45" spans="1:103" s="12" customFormat="1" ht="15" hidden="1" customHeight="1">
      <c r="A45" s="6"/>
      <c r="B45" s="65"/>
      <c r="C45" s="8"/>
      <c r="D45" s="9"/>
      <c r="E45" s="7"/>
      <c r="F45" s="8"/>
      <c r="G45" s="9"/>
      <c r="H45" s="60"/>
      <c r="I45" s="8"/>
      <c r="J45" s="9"/>
      <c r="K45" s="65"/>
      <c r="L45" s="8"/>
      <c r="M45" s="9"/>
      <c r="N45" s="28"/>
      <c r="O45" s="8"/>
      <c r="P45" s="29"/>
      <c r="Q45" s="28"/>
      <c r="R45" s="8"/>
      <c r="S45" s="29"/>
      <c r="T45" s="65"/>
      <c r="U45" s="8"/>
      <c r="V45" s="29"/>
      <c r="W45" s="30"/>
      <c r="X45" s="8"/>
      <c r="Y45" s="66">
        <f>Y40+T40</f>
        <v>0.45597266361362382</v>
      </c>
      <c r="Z45" s="30"/>
      <c r="AA45" s="8"/>
      <c r="AB45" s="66"/>
      <c r="AC45" s="28"/>
      <c r="AD45" s="30"/>
      <c r="AE45" s="67"/>
      <c r="AF45" s="28"/>
      <c r="AG45" s="8"/>
      <c r="AH45" s="29"/>
      <c r="AI45" s="30"/>
      <c r="AJ45" s="8"/>
      <c r="AK45" s="29"/>
      <c r="AL45" s="30"/>
      <c r="AM45" s="8"/>
      <c r="AN45" s="29"/>
      <c r="AO45" s="31"/>
      <c r="AP45" s="32"/>
      <c r="AQ45" s="387" t="e">
        <f>AQ40+#REF!</f>
        <v>#REF!</v>
      </c>
      <c r="AR45" s="287"/>
      <c r="AS45" s="32"/>
      <c r="AT45" s="33"/>
      <c r="AU45" s="287"/>
      <c r="AV45" s="32"/>
      <c r="AW45" s="33"/>
      <c r="AX45" s="386"/>
      <c r="AY45" s="32"/>
      <c r="AZ45" s="33"/>
      <c r="BA45" s="31"/>
      <c r="BB45" s="32"/>
      <c r="BC45" s="387"/>
      <c r="BD45" s="287"/>
      <c r="BE45" s="32"/>
      <c r="BF45" s="33"/>
      <c r="BG45" s="287"/>
      <c r="BH45" s="32"/>
      <c r="BI45" s="33"/>
      <c r="BJ45" s="386"/>
      <c r="BK45" s="32"/>
      <c r="BL45" s="33"/>
      <c r="BM45" s="392"/>
      <c r="BN45" s="35"/>
      <c r="BO45" s="252"/>
      <c r="BP45" s="207"/>
      <c r="BQ45" s="35"/>
      <c r="BR45" s="252"/>
      <c r="BS45" s="229"/>
      <c r="BT45" s="35"/>
      <c r="BU45" s="252"/>
      <c r="BV45" s="392"/>
      <c r="BW45" s="35"/>
      <c r="BX45" s="252"/>
      <c r="BY45" s="389"/>
      <c r="BZ45" s="35"/>
      <c r="CA45" s="36"/>
      <c r="CB45" s="389"/>
      <c r="CC45" s="35"/>
      <c r="CD45" s="36"/>
      <c r="CE45" s="392"/>
      <c r="CF45" s="35"/>
      <c r="CG45" s="36"/>
      <c r="CH45" s="34"/>
      <c r="CI45" s="35"/>
      <c r="CJ45" s="393">
        <f>CJ40+CE40</f>
        <v>0.53020852537744778</v>
      </c>
      <c r="CK45" s="34"/>
      <c r="CL45" s="35"/>
      <c r="CM45" s="393"/>
      <c r="CN45" s="389"/>
      <c r="CO45" s="34"/>
      <c r="CP45" s="274"/>
      <c r="CQ45" s="389"/>
      <c r="CR45" s="35"/>
      <c r="CS45" s="36"/>
      <c r="CT45" s="34"/>
      <c r="CU45" s="35"/>
      <c r="CV45" s="36"/>
      <c r="CW45" s="34"/>
      <c r="CX45" s="35"/>
      <c r="CY45" s="36"/>
    </row>
    <row r="46" spans="1:103" s="12" customFormat="1" ht="15" hidden="1" customHeight="1">
      <c r="A46" s="6"/>
      <c r="B46" s="60"/>
      <c r="C46" s="8"/>
      <c r="D46" s="9"/>
      <c r="E46" s="7"/>
      <c r="F46" s="8"/>
      <c r="G46" s="9"/>
      <c r="H46" s="60"/>
      <c r="I46" s="8"/>
      <c r="J46" s="9"/>
      <c r="K46" s="60"/>
      <c r="L46" s="8"/>
      <c r="M46" s="9"/>
      <c r="N46" s="28"/>
      <c r="O46" s="8"/>
      <c r="P46" s="29"/>
      <c r="Q46" s="28"/>
      <c r="R46" s="8"/>
      <c r="S46" s="29"/>
      <c r="T46" s="28"/>
      <c r="U46" s="8"/>
      <c r="V46" s="29"/>
      <c r="W46" s="30"/>
      <c r="X46" s="8"/>
      <c r="Y46" s="7">
        <f>T41+Y41</f>
        <v>17106.841922641313</v>
      </c>
      <c r="Z46" s="30"/>
      <c r="AA46" s="8"/>
      <c r="AB46" s="7"/>
      <c r="AC46" s="28"/>
      <c r="AD46" s="30"/>
      <c r="AE46" s="30"/>
      <c r="AF46" s="28"/>
      <c r="AG46" s="8"/>
      <c r="AH46" s="29"/>
      <c r="AI46" s="30"/>
      <c r="AJ46" s="8"/>
      <c r="AK46" s="29"/>
      <c r="AL46" s="30"/>
      <c r="AM46" s="8"/>
      <c r="AN46" s="29"/>
      <c r="AO46" s="31"/>
      <c r="AP46" s="32"/>
      <c r="AQ46" s="254" t="e">
        <f>#REF!+AQ41</f>
        <v>#REF!</v>
      </c>
      <c r="AR46" s="287"/>
      <c r="AS46" s="32"/>
      <c r="AT46" s="33"/>
      <c r="AU46" s="287"/>
      <c r="AV46" s="32"/>
      <c r="AW46" s="33"/>
      <c r="AX46" s="287"/>
      <c r="AY46" s="32"/>
      <c r="AZ46" s="33"/>
      <c r="BA46" s="31"/>
      <c r="BB46" s="32"/>
      <c r="BC46" s="254"/>
      <c r="BD46" s="287"/>
      <c r="BE46" s="32"/>
      <c r="BF46" s="33"/>
      <c r="BG46" s="287"/>
      <c r="BH46" s="32"/>
      <c r="BI46" s="33"/>
      <c r="BJ46" s="287"/>
      <c r="BK46" s="32"/>
      <c r="BL46" s="33"/>
      <c r="BM46" s="229"/>
      <c r="BN46" s="35"/>
      <c r="BO46" s="252"/>
      <c r="BP46" s="207"/>
      <c r="BQ46" s="35"/>
      <c r="BR46" s="252"/>
      <c r="BS46" s="229"/>
      <c r="BT46" s="35"/>
      <c r="BU46" s="252"/>
      <c r="BV46" s="229"/>
      <c r="BW46" s="35"/>
      <c r="BX46" s="252"/>
      <c r="BY46" s="389"/>
      <c r="BZ46" s="35"/>
      <c r="CA46" s="36"/>
      <c r="CB46" s="389"/>
      <c r="CC46" s="35"/>
      <c r="CD46" s="36"/>
      <c r="CE46" s="389"/>
      <c r="CF46" s="35"/>
      <c r="CG46" s="36"/>
      <c r="CH46" s="34"/>
      <c r="CI46" s="35"/>
      <c r="CJ46" s="207">
        <f>CE41+CJ41</f>
        <v>17500.033437292812</v>
      </c>
      <c r="CK46" s="34"/>
      <c r="CL46" s="35"/>
      <c r="CM46" s="207"/>
      <c r="CN46" s="389"/>
      <c r="CO46" s="34"/>
      <c r="CP46" s="34"/>
      <c r="CQ46" s="389"/>
      <c r="CR46" s="35"/>
      <c r="CS46" s="36"/>
      <c r="CT46" s="34"/>
      <c r="CU46" s="35"/>
      <c r="CV46" s="36"/>
      <c r="CW46" s="34"/>
      <c r="CX46" s="35"/>
      <c r="CY46" s="36"/>
    </row>
    <row r="47" spans="1:103" s="12" customFormat="1" ht="15" hidden="1" customHeight="1">
      <c r="A47" s="6"/>
      <c r="B47" s="65"/>
      <c r="C47" s="8"/>
      <c r="D47" s="9"/>
      <c r="E47" s="7"/>
      <c r="F47" s="8"/>
      <c r="G47" s="9"/>
      <c r="H47" s="60"/>
      <c r="I47" s="8"/>
      <c r="J47" s="9"/>
      <c r="K47" s="65"/>
      <c r="L47" s="8"/>
      <c r="M47" s="9"/>
      <c r="N47" s="28"/>
      <c r="O47" s="8"/>
      <c r="P47" s="29"/>
      <c r="Q47" s="28"/>
      <c r="R47" s="8"/>
      <c r="S47" s="29"/>
      <c r="T47" s="65"/>
      <c r="U47" s="8"/>
      <c r="V47" s="29"/>
      <c r="W47" s="30"/>
      <c r="X47" s="8"/>
      <c r="Y47" s="66">
        <f>Y42+T42</f>
        <v>0.30713789315517626</v>
      </c>
      <c r="Z47" s="30"/>
      <c r="AA47" s="8"/>
      <c r="AB47" s="66"/>
      <c r="AC47" s="28"/>
      <c r="AD47" s="30"/>
      <c r="AE47" s="67"/>
      <c r="AF47" s="28"/>
      <c r="AG47" s="8"/>
      <c r="AH47" s="29"/>
      <c r="AI47" s="30"/>
      <c r="AJ47" s="8"/>
      <c r="AK47" s="29"/>
      <c r="AL47" s="30"/>
      <c r="AM47" s="8"/>
      <c r="AN47" s="29"/>
      <c r="AO47" s="31"/>
      <c r="AP47" s="32"/>
      <c r="AQ47" s="387" t="e">
        <f>AQ42+#REF!</f>
        <v>#REF!</v>
      </c>
      <c r="AR47" s="287"/>
      <c r="AS47" s="32"/>
      <c r="AT47" s="33"/>
      <c r="AU47" s="287"/>
      <c r="AV47" s="32"/>
      <c r="AW47" s="33"/>
      <c r="AX47" s="386"/>
      <c r="AY47" s="32"/>
      <c r="AZ47" s="33"/>
      <c r="BA47" s="31"/>
      <c r="BB47" s="32"/>
      <c r="BC47" s="387"/>
      <c r="BD47" s="287"/>
      <c r="BE47" s="32"/>
      <c r="BF47" s="33"/>
      <c r="BG47" s="287"/>
      <c r="BH47" s="32"/>
      <c r="BI47" s="33"/>
      <c r="BJ47" s="386"/>
      <c r="BK47" s="32"/>
      <c r="BL47" s="33"/>
      <c r="BM47" s="392"/>
      <c r="BN47" s="35"/>
      <c r="BO47" s="252"/>
      <c r="BP47" s="207"/>
      <c r="BQ47" s="35"/>
      <c r="BR47" s="252"/>
      <c r="BS47" s="229"/>
      <c r="BT47" s="35"/>
      <c r="BU47" s="252"/>
      <c r="BV47" s="392"/>
      <c r="BW47" s="35"/>
      <c r="BX47" s="252"/>
      <c r="BY47" s="389"/>
      <c r="BZ47" s="35"/>
      <c r="CA47" s="36"/>
      <c r="CB47" s="389"/>
      <c r="CC47" s="35"/>
      <c r="CD47" s="36"/>
      <c r="CE47" s="392"/>
      <c r="CF47" s="35"/>
      <c r="CG47" s="36"/>
      <c r="CH47" s="34"/>
      <c r="CI47" s="35"/>
      <c r="CJ47" s="393">
        <f>CJ42+CE42</f>
        <v>0.31419729160888621</v>
      </c>
      <c r="CK47" s="34"/>
      <c r="CL47" s="35"/>
      <c r="CM47" s="393"/>
      <c r="CN47" s="389"/>
      <c r="CO47" s="34"/>
      <c r="CP47" s="274"/>
      <c r="CQ47" s="389"/>
      <c r="CR47" s="35"/>
      <c r="CS47" s="36"/>
      <c r="CT47" s="34"/>
      <c r="CU47" s="35"/>
      <c r="CV47" s="36"/>
      <c r="CW47" s="34"/>
      <c r="CX47" s="35"/>
      <c r="CY47" s="36"/>
    </row>
  </sheetData>
  <mergeCells count="26">
    <mergeCell ref="B4:D4"/>
    <mergeCell ref="E4:G4"/>
    <mergeCell ref="H4:J4"/>
    <mergeCell ref="K4:M4"/>
    <mergeCell ref="N4:P4"/>
    <mergeCell ref="BJ4:BL4"/>
    <mergeCell ref="BM4:BO4"/>
    <mergeCell ref="BP4:BR4"/>
    <mergeCell ref="BS4:BU4"/>
    <mergeCell ref="Q4:S4"/>
    <mergeCell ref="T4:V4"/>
    <mergeCell ref="AI4:AK4"/>
    <mergeCell ref="AL4:AN4"/>
    <mergeCell ref="AF4:AH4"/>
    <mergeCell ref="CW4:CY4"/>
    <mergeCell ref="CT4:CV4"/>
    <mergeCell ref="CQ4:CS4"/>
    <mergeCell ref="AR4:AT4"/>
    <mergeCell ref="AU4:AW4"/>
    <mergeCell ref="AX4:AZ4"/>
    <mergeCell ref="BV4:BX4"/>
    <mergeCell ref="BY4:CA4"/>
    <mergeCell ref="CB4:CD4"/>
    <mergeCell ref="CE4:CG4"/>
    <mergeCell ref="BD4:BF4"/>
    <mergeCell ref="BG4:BI4"/>
  </mergeCells>
  <pageMargins left="0.7" right="0.7" top="0.75" bottom="0.75" header="0.3" footer="0.3"/>
  <pageSetup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4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/>
  <cols>
    <col min="1" max="1" width="18.5703125" style="1" customWidth="1"/>
    <col min="2" max="2" width="9.140625" customWidth="1"/>
    <col min="4" max="30" width="9.140625" customWidth="1"/>
    <col min="32" max="40" width="9.140625" customWidth="1"/>
    <col min="42" max="42" width="0" hidden="1" customWidth="1"/>
    <col min="43" max="43" width="0" style="68" hidden="1" customWidth="1"/>
    <col min="44" max="44" width="0" hidden="1" customWidth="1"/>
  </cols>
  <sheetData>
    <row r="1" spans="1:44">
      <c r="A1" s="626" t="s">
        <v>242</v>
      </c>
      <c r="AQ1"/>
      <c r="AR1" s="68"/>
    </row>
    <row r="2" spans="1:44" ht="15.75" thickBot="1">
      <c r="A2" s="627" t="s">
        <v>241</v>
      </c>
      <c r="B2" s="622"/>
      <c r="C2" s="628"/>
      <c r="D2" s="622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Q2"/>
      <c r="AR2" s="68"/>
    </row>
    <row r="3" spans="1:44" s="625" customFormat="1" ht="12.75" customHeight="1">
      <c r="A3" s="624"/>
      <c r="B3" s="811" t="s">
        <v>64</v>
      </c>
      <c r="C3" s="812"/>
      <c r="D3" s="812"/>
      <c r="E3" s="831" t="s">
        <v>65</v>
      </c>
      <c r="F3" s="815"/>
      <c r="G3" s="815"/>
      <c r="H3" s="812"/>
      <c r="I3" s="812"/>
      <c r="J3" s="812"/>
      <c r="K3" s="812"/>
      <c r="L3" s="812"/>
      <c r="M3" s="812"/>
      <c r="N3" s="831" t="s">
        <v>66</v>
      </c>
      <c r="O3" s="815"/>
      <c r="P3" s="815"/>
      <c r="Q3" s="812"/>
      <c r="R3" s="812"/>
      <c r="S3" s="812"/>
      <c r="T3" s="812"/>
      <c r="U3" s="812"/>
      <c r="V3" s="812"/>
      <c r="W3" s="814" t="s">
        <v>71</v>
      </c>
      <c r="X3" s="812"/>
      <c r="Y3" s="812"/>
      <c r="Z3" s="831" t="s">
        <v>72</v>
      </c>
      <c r="AA3" s="812"/>
      <c r="AB3" s="812"/>
      <c r="AC3" s="831" t="s">
        <v>67</v>
      </c>
      <c r="AD3" s="812"/>
      <c r="AE3" s="812"/>
      <c r="AF3" s="831" t="s">
        <v>59</v>
      </c>
      <c r="AG3" s="815"/>
      <c r="AH3" s="815"/>
      <c r="AI3" s="812"/>
      <c r="AJ3" s="812"/>
      <c r="AK3" s="812"/>
      <c r="AL3" s="812"/>
      <c r="AM3" s="812"/>
      <c r="AN3" s="813"/>
    </row>
    <row r="4" spans="1:44" s="625" customFormat="1" ht="12.75" customHeight="1">
      <c r="A4" s="624"/>
      <c r="B4" s="816" t="s">
        <v>68</v>
      </c>
      <c r="C4" s="817"/>
      <c r="D4" s="817"/>
      <c r="E4" s="826" t="s">
        <v>58</v>
      </c>
      <c r="F4" s="817"/>
      <c r="G4" s="817"/>
      <c r="H4" s="826" t="s">
        <v>57</v>
      </c>
      <c r="I4" s="817"/>
      <c r="J4" s="817"/>
      <c r="K4" s="826" t="s">
        <v>59</v>
      </c>
      <c r="L4" s="817"/>
      <c r="M4" s="817"/>
      <c r="N4" s="826" t="s">
        <v>58</v>
      </c>
      <c r="O4" s="817"/>
      <c r="P4" s="817"/>
      <c r="Q4" s="826" t="s">
        <v>57</v>
      </c>
      <c r="R4" s="817"/>
      <c r="S4" s="817"/>
      <c r="T4" s="826" t="s">
        <v>59</v>
      </c>
      <c r="U4" s="817"/>
      <c r="V4" s="817"/>
      <c r="W4" s="887" t="s">
        <v>58</v>
      </c>
      <c r="X4" s="868" t="s">
        <v>57</v>
      </c>
      <c r="Y4" s="869" t="s">
        <v>59</v>
      </c>
      <c r="Z4" s="882" t="s">
        <v>58</v>
      </c>
      <c r="AA4" s="868" t="s">
        <v>57</v>
      </c>
      <c r="AB4" s="869" t="s">
        <v>59</v>
      </c>
      <c r="AC4" s="882" t="s">
        <v>58</v>
      </c>
      <c r="AD4" s="868" t="s">
        <v>57</v>
      </c>
      <c r="AE4" s="869" t="s">
        <v>59</v>
      </c>
      <c r="AF4" s="826" t="s">
        <v>58</v>
      </c>
      <c r="AG4" s="817"/>
      <c r="AH4" s="817"/>
      <c r="AI4" s="826" t="s">
        <v>57</v>
      </c>
      <c r="AJ4" s="817"/>
      <c r="AK4" s="817"/>
      <c r="AL4" s="826" t="s">
        <v>59</v>
      </c>
      <c r="AM4" s="817"/>
      <c r="AN4" s="818"/>
    </row>
    <row r="5" spans="1:44" s="625" customFormat="1" ht="12.75" customHeight="1">
      <c r="A5" s="901" t="s">
        <v>3</v>
      </c>
      <c r="B5" s="1086" t="s">
        <v>51</v>
      </c>
      <c r="C5" s="1105" t="s">
        <v>69</v>
      </c>
      <c r="D5" s="1096" t="s">
        <v>50</v>
      </c>
      <c r="E5" s="1088" t="s">
        <v>51</v>
      </c>
      <c r="F5" s="1090" t="s">
        <v>69</v>
      </c>
      <c r="G5" s="1096" t="s">
        <v>50</v>
      </c>
      <c r="H5" s="864" t="s">
        <v>51</v>
      </c>
      <c r="I5" s="865" t="s">
        <v>69</v>
      </c>
      <c r="J5" s="866" t="s">
        <v>50</v>
      </c>
      <c r="K5" s="1089" t="s">
        <v>51</v>
      </c>
      <c r="L5" s="1087" t="s">
        <v>69</v>
      </c>
      <c r="M5" s="866" t="s">
        <v>50</v>
      </c>
      <c r="N5" s="827" t="s">
        <v>51</v>
      </c>
      <c r="O5" s="796" t="s">
        <v>69</v>
      </c>
      <c r="P5" s="866" t="s">
        <v>50</v>
      </c>
      <c r="Q5" s="864" t="s">
        <v>51</v>
      </c>
      <c r="R5" s="865" t="s">
        <v>69</v>
      </c>
      <c r="S5" s="866" t="s">
        <v>50</v>
      </c>
      <c r="T5" s="864" t="s">
        <v>51</v>
      </c>
      <c r="U5" s="865" t="s">
        <v>69</v>
      </c>
      <c r="V5" s="866" t="s">
        <v>50</v>
      </c>
      <c r="W5" s="864" t="s">
        <v>51</v>
      </c>
      <c r="X5" s="870" t="s">
        <v>51</v>
      </c>
      <c r="Y5" s="866" t="s">
        <v>51</v>
      </c>
      <c r="Z5" s="864" t="s">
        <v>51</v>
      </c>
      <c r="AA5" s="870" t="s">
        <v>51</v>
      </c>
      <c r="AB5" s="866" t="s">
        <v>51</v>
      </c>
      <c r="AC5" s="864" t="s">
        <v>51</v>
      </c>
      <c r="AD5" s="870" t="s">
        <v>51</v>
      </c>
      <c r="AE5" s="871" t="s">
        <v>51</v>
      </c>
      <c r="AF5" s="864" t="s">
        <v>51</v>
      </c>
      <c r="AG5" s="865" t="s">
        <v>69</v>
      </c>
      <c r="AH5" s="866" t="s">
        <v>50</v>
      </c>
      <c r="AI5" s="864" t="s">
        <v>51</v>
      </c>
      <c r="AJ5" s="865" t="s">
        <v>69</v>
      </c>
      <c r="AK5" s="866" t="s">
        <v>50</v>
      </c>
      <c r="AL5" s="864" t="s">
        <v>51</v>
      </c>
      <c r="AM5" s="865" t="s">
        <v>69</v>
      </c>
      <c r="AN5" s="867" t="s">
        <v>50</v>
      </c>
    </row>
    <row r="6" spans="1:44" s="625" customFormat="1" ht="12.75" customHeight="1">
      <c r="A6" s="797" t="s">
        <v>12</v>
      </c>
      <c r="B6" s="1083">
        <f>'T4'!B6/'T1'!$E4*100</f>
        <v>2.1948911916935332</v>
      </c>
      <c r="C6" s="1106">
        <f>'T4'!C6/'T1'!$E4*100</f>
        <v>6.4489149929611717E-2</v>
      </c>
      <c r="D6" s="1097">
        <f>SUM(B6:C6)</f>
        <v>2.259380341623145</v>
      </c>
      <c r="E6" s="885">
        <f>'T4'!E6/'T1'!$E4*100</f>
        <v>0.84821100559200513</v>
      </c>
      <c r="F6" s="589">
        <f>'T4'!F6/'T1'!$E4*100</f>
        <v>0.14398167685781763</v>
      </c>
      <c r="G6" s="1097">
        <f>SUM(E6:F6)</f>
        <v>0.99219268244982273</v>
      </c>
      <c r="H6" s="828">
        <f>'T4'!H6/'T1'!$E4*100</f>
        <v>0.74347751190067679</v>
      </c>
      <c r="I6" s="823">
        <f>'T4'!I6/'T1'!$E4*100</f>
        <v>0.1558246939666392</v>
      </c>
      <c r="J6" s="590">
        <f>SUM(H6:I6)</f>
        <v>0.89930220586731602</v>
      </c>
      <c r="K6" s="828">
        <f>E6+H6</f>
        <v>1.591688517492682</v>
      </c>
      <c r="L6" s="825">
        <f>F6+I6</f>
        <v>0.29980637082445682</v>
      </c>
      <c r="M6" s="880">
        <f>SUM(K6:L6)</f>
        <v>1.8914948883171387</v>
      </c>
      <c r="N6" s="828">
        <f>'T4'!N6/'T1'!$E4*100</f>
        <v>1.257698305892653</v>
      </c>
      <c r="O6" s="823">
        <f>'T4'!O6/'T1'!$E4*100</f>
        <v>0</v>
      </c>
      <c r="P6" s="590">
        <f>SUM(N6:O6)</f>
        <v>1.257698305892653</v>
      </c>
      <c r="Q6" s="828">
        <f>'T4'!Q6/'T1'!$E4*100</f>
        <v>2.0769357236377717</v>
      </c>
      <c r="R6" s="823">
        <f>'T4'!R6/'T1'!$E4*100</f>
        <v>0</v>
      </c>
      <c r="S6" s="590">
        <f>SUM(Q6:R6)</f>
        <v>2.0769357236377717</v>
      </c>
      <c r="T6" s="828">
        <f t="shared" ref="T6:U13" si="0">N6+Q6</f>
        <v>3.3346340295304246</v>
      </c>
      <c r="U6" s="825">
        <f t="shared" si="0"/>
        <v>0</v>
      </c>
      <c r="V6" s="590">
        <f>SUM(T6:U6)</f>
        <v>3.3346340295304246</v>
      </c>
      <c r="W6" s="828">
        <f>'T4'!W6/'T1'!$E4*100</f>
        <v>0.87697621616885446</v>
      </c>
      <c r="X6" s="823">
        <f>'T4'!X6/'T1'!$E4*100</f>
        <v>0.36957948243839528</v>
      </c>
      <c r="Y6" s="880">
        <f>SUM(W6:X6)</f>
        <v>1.2465556986072497</v>
      </c>
      <c r="Z6" s="828">
        <f>'T4'!Z6/'T1'!$E4*100</f>
        <v>0.70031071963892466</v>
      </c>
      <c r="AA6" s="823">
        <f>'T4'!AA6/'T1'!$E4*100</f>
        <v>9.2683693254607333E-2</v>
      </c>
      <c r="AB6" s="880">
        <f>SUM(Z6:AA6)</f>
        <v>0.79299441289353201</v>
      </c>
      <c r="AC6" s="828">
        <f>'T4'!AC6/'T1'!$E4*100</f>
        <v>0.19780737082781322</v>
      </c>
      <c r="AD6" s="825">
        <f>'T4'!AD6/'T1'!$E4*100</f>
        <v>0.32420426423719706</v>
      </c>
      <c r="AE6" s="590">
        <f t="shared" ref="AE6:AE13" si="1">AC6+AD6</f>
        <v>0.52201163506501025</v>
      </c>
      <c r="AF6" s="828">
        <f t="shared" ref="AF6:AF13" si="2">B6+E6+N6+W6+Z6+AC6</f>
        <v>6.075894809813783</v>
      </c>
      <c r="AG6" s="825">
        <f t="shared" ref="AG6:AG13" si="3">C6+F6+O6</f>
        <v>0.20847082678742934</v>
      </c>
      <c r="AH6" s="590">
        <f>SUM(AF6:AG6)</f>
        <v>6.2843656366012119</v>
      </c>
      <c r="AI6" s="828">
        <f t="shared" ref="AI6:AI13" si="4">H6+Q6+X6+AA6+AD6</f>
        <v>3.606880675468648</v>
      </c>
      <c r="AJ6" s="825">
        <f t="shared" ref="AJ6:AJ13" si="5">I6+R6</f>
        <v>0.1558246939666392</v>
      </c>
      <c r="AK6" s="590">
        <f>SUM(AI6:AJ6)</f>
        <v>3.7627053694352872</v>
      </c>
      <c r="AL6" s="828">
        <f t="shared" ref="AL6:AM13" si="6">AF6+AI6</f>
        <v>9.6827754852824306</v>
      </c>
      <c r="AM6" s="825">
        <f t="shared" si="6"/>
        <v>0.36429552075406857</v>
      </c>
      <c r="AN6" s="824">
        <f>SUM(AL6:AM6)</f>
        <v>10.0470710060365</v>
      </c>
      <c r="AP6" s="798">
        <f>P6+W6</f>
        <v>2.1346745220615073</v>
      </c>
      <c r="AQ6" s="798">
        <f>V6+Y6</f>
        <v>4.5811897281376748</v>
      </c>
    </row>
    <row r="7" spans="1:44" s="644" customFormat="1" ht="12.75" customHeight="1">
      <c r="A7" s="801" t="s">
        <v>13</v>
      </c>
      <c r="B7" s="892">
        <f>'T4'!B7/'T1'!$E5*100</f>
        <v>4.2382331679266745</v>
      </c>
      <c r="C7" s="1107">
        <f>'T4'!C7/'T1'!$E5*100</f>
        <v>-2.1990659796125262E-2</v>
      </c>
      <c r="D7" s="1103">
        <f t="shared" ref="D7:D13" si="7">SUM(B7:C7)</f>
        <v>4.2162425081305495</v>
      </c>
      <c r="E7" s="895">
        <f>'T4'!E7/'T1'!$E5*100</f>
        <v>0.98055979187933118</v>
      </c>
      <c r="F7" s="576">
        <f>'T4'!F7/'T1'!$E5*100</f>
        <v>-3.1327058300637665E-2</v>
      </c>
      <c r="G7" s="1098">
        <f t="shared" ref="G7:G13" si="8">SUM(E7:F7)</f>
        <v>0.94923273357869353</v>
      </c>
      <c r="H7" s="873">
        <f>'T4'!H7/'T1'!$E5*100</f>
        <v>0.96321496504354431</v>
      </c>
      <c r="I7" s="802">
        <f>'T4'!I7/'T1'!$E5*100</f>
        <v>-2.8404994773912114E-2</v>
      </c>
      <c r="J7" s="594">
        <f t="shared" ref="J7:J13" si="9">SUM(H7:I7)</f>
        <v>0.9348099702696322</v>
      </c>
      <c r="K7" s="855">
        <f t="shared" ref="K7:L13" si="10">E7+H7</f>
        <v>1.9437747569228754</v>
      </c>
      <c r="L7" s="802">
        <f t="shared" si="10"/>
        <v>-5.9732053074549776E-2</v>
      </c>
      <c r="M7" s="878">
        <f t="shared" ref="M7:M13" si="11">SUM(K7:L7)</f>
        <v>1.8840427038483256</v>
      </c>
      <c r="N7" s="873">
        <f>'T4'!N7/'T1'!$E5*100</f>
        <v>3.7681437051082095E-3</v>
      </c>
      <c r="O7" s="820">
        <f>'T4'!O7/'T1'!$E5*100</f>
        <v>1.9923399985144207E-2</v>
      </c>
      <c r="P7" s="594">
        <f t="shared" ref="P7:P13" si="12">SUM(N7:O7)</f>
        <v>2.3691543690252417E-2</v>
      </c>
      <c r="Q7" s="873">
        <f>'T4'!Q7/'T1'!$E5*100</f>
        <v>3.0288618320670886</v>
      </c>
      <c r="R7" s="802">
        <f>'T4'!R7/'T1'!$E5*100</f>
        <v>0</v>
      </c>
      <c r="S7" s="594">
        <f t="shared" ref="S7:S13" si="13">SUM(Q7:R7)</f>
        <v>3.0288618320670886</v>
      </c>
      <c r="T7" s="855">
        <f t="shared" si="0"/>
        <v>3.0326299757721968</v>
      </c>
      <c r="U7" s="820">
        <f t="shared" si="0"/>
        <v>1.9923399985144207E-2</v>
      </c>
      <c r="V7" s="594">
        <f t="shared" ref="V7:V13" si="14">SUM(T7:U7)</f>
        <v>3.0525533757573409</v>
      </c>
      <c r="W7" s="855">
        <f>'T4'!W7/'T1'!$E5*100</f>
        <v>4.169628163150612E-2</v>
      </c>
      <c r="X7" s="820">
        <f>'T4'!X7/'T1'!$E5*100</f>
        <v>0.30407856846573839</v>
      </c>
      <c r="Y7" s="878">
        <f t="shared" ref="Y7:Y13" si="15">SUM(W7:X7)</f>
        <v>0.34577485009724451</v>
      </c>
      <c r="Z7" s="873">
        <f>'T4'!Z7/'T1'!$E5*100</f>
        <v>0.25167353183262842</v>
      </c>
      <c r="AA7" s="820">
        <f>'T4'!AA7/'T1'!$E5*100</f>
        <v>0.10198449511213585</v>
      </c>
      <c r="AB7" s="878">
        <f t="shared" ref="AB7:AB13" si="16">SUM(Z7:AA7)</f>
        <v>0.35365802694476428</v>
      </c>
      <c r="AC7" s="855">
        <f>'T4'!AC7/'T1'!$E5*100</f>
        <v>3.4476463318644179E-2</v>
      </c>
      <c r="AD7" s="820">
        <f>'T4'!AD7/'T1'!$E5*100</f>
        <v>0.43686074252220319</v>
      </c>
      <c r="AE7" s="594">
        <f t="shared" si="1"/>
        <v>0.47133720584084737</v>
      </c>
      <c r="AF7" s="873">
        <f t="shared" si="2"/>
        <v>5.5504073802938931</v>
      </c>
      <c r="AG7" s="802">
        <f t="shared" si="3"/>
        <v>-3.339431811161872E-2</v>
      </c>
      <c r="AH7" s="577">
        <f t="shared" ref="AH7:AH13" si="17">SUM(AF7:AG7)</f>
        <v>5.5170130621822748</v>
      </c>
      <c r="AI7" s="859">
        <f t="shared" si="4"/>
        <v>4.8350006032107107</v>
      </c>
      <c r="AJ7" s="802">
        <f t="shared" si="5"/>
        <v>-2.8404994773912114E-2</v>
      </c>
      <c r="AK7" s="594">
        <f t="shared" ref="AK7:AK13" si="18">SUM(AI7:AJ7)</f>
        <v>4.8065956084367985</v>
      </c>
      <c r="AL7" s="855">
        <f t="shared" si="6"/>
        <v>10.385407983504603</v>
      </c>
      <c r="AM7" s="802">
        <f t="shared" si="6"/>
        <v>-6.1799312885530838E-2</v>
      </c>
      <c r="AN7" s="853">
        <f t="shared" ref="AN7:AN13" si="19">SUM(AL7:AM7)</f>
        <v>10.323608670619072</v>
      </c>
    </row>
    <row r="8" spans="1:44" s="644" customFormat="1" ht="12.75" customHeight="1">
      <c r="A8" s="801" t="s">
        <v>14</v>
      </c>
      <c r="B8" s="892">
        <f>'T4'!B8/'T1'!$E6*100</f>
        <v>4.6729843196741356</v>
      </c>
      <c r="C8" s="1107">
        <f>'T4'!C8/'T1'!$E6*100</f>
        <v>-0.21993811189679907</v>
      </c>
      <c r="D8" s="1103">
        <f t="shared" si="7"/>
        <v>4.4530462077773363</v>
      </c>
      <c r="E8" s="895">
        <f>'T4'!E8/'T1'!$E6*100</f>
        <v>1.2309187968035313</v>
      </c>
      <c r="F8" s="576">
        <f>'T4'!F8/'T1'!$E6*100</f>
        <v>-0.26614270060531975</v>
      </c>
      <c r="G8" s="1098">
        <f t="shared" si="8"/>
        <v>0.96477609619821159</v>
      </c>
      <c r="H8" s="873">
        <f>'T4'!H8/'T1'!$E6*100</f>
        <v>1.3549105288188321</v>
      </c>
      <c r="I8" s="802">
        <f>'T4'!I8/'T1'!$E6*100</f>
        <v>-0.29283574393057221</v>
      </c>
      <c r="J8" s="594">
        <f t="shared" si="9"/>
        <v>1.0620747848882599</v>
      </c>
      <c r="K8" s="855">
        <f t="shared" si="10"/>
        <v>2.5858293256223632</v>
      </c>
      <c r="L8" s="802">
        <f t="shared" si="10"/>
        <v>-0.55897844453589196</v>
      </c>
      <c r="M8" s="878">
        <f t="shared" si="11"/>
        <v>2.0268508810864714</v>
      </c>
      <c r="N8" s="832">
        <f>'T4'!N8/'T1'!$E6*100</f>
        <v>0</v>
      </c>
      <c r="O8" s="820">
        <f>'T4'!O8/'T1'!$E6*100</f>
        <v>1.8074951712854437E-2</v>
      </c>
      <c r="P8" s="594">
        <f t="shared" si="12"/>
        <v>1.8074951712854437E-2</v>
      </c>
      <c r="Q8" s="873">
        <f>'T4'!Q8/'T1'!$E6*100</f>
        <v>2.3723068951821693</v>
      </c>
      <c r="R8" s="802">
        <f>'T4'!R8/'T1'!$E6*100</f>
        <v>0</v>
      </c>
      <c r="S8" s="594">
        <f t="shared" si="13"/>
        <v>2.3723068951821693</v>
      </c>
      <c r="T8" s="855">
        <f t="shared" si="0"/>
        <v>2.3723068951821693</v>
      </c>
      <c r="U8" s="820">
        <f t="shared" si="0"/>
        <v>1.8074951712854437E-2</v>
      </c>
      <c r="V8" s="594">
        <f t="shared" si="14"/>
        <v>2.3903818468950235</v>
      </c>
      <c r="W8" s="855">
        <f>'T4'!W8/'T1'!$E6*100</f>
        <v>2.0473257353265613E-2</v>
      </c>
      <c r="X8" s="820">
        <f>'T4'!X8/'T1'!$E6*100</f>
        <v>0.23396328913976966</v>
      </c>
      <c r="Y8" s="878">
        <f t="shared" si="15"/>
        <v>0.25443654649303526</v>
      </c>
      <c r="Z8" s="873">
        <f>'T4'!Z8/'T1'!$E6*100</f>
        <v>0.22435893695497375</v>
      </c>
      <c r="AA8" s="820">
        <f>'T4'!AA8/'T1'!$E6*100</f>
        <v>0.1069748032340375</v>
      </c>
      <c r="AB8" s="878">
        <f t="shared" si="16"/>
        <v>0.33133374018901124</v>
      </c>
      <c r="AC8" s="855">
        <f>'T4'!AC8/'T1'!$E6*100</f>
        <v>3.1553177459838259E-2</v>
      </c>
      <c r="AD8" s="820">
        <f>'T4'!AD8/'T1'!$E6*100</f>
        <v>0.66871491941257355</v>
      </c>
      <c r="AE8" s="594">
        <f t="shared" si="1"/>
        <v>0.70026809687241176</v>
      </c>
      <c r="AF8" s="873">
        <f t="shared" si="2"/>
        <v>6.1802884882457452</v>
      </c>
      <c r="AG8" s="802">
        <f t="shared" si="3"/>
        <v>-0.46800586078926437</v>
      </c>
      <c r="AH8" s="577">
        <f t="shared" si="17"/>
        <v>5.7122826274564806</v>
      </c>
      <c r="AI8" s="859">
        <f t="shared" si="4"/>
        <v>4.7368704357873819</v>
      </c>
      <c r="AJ8" s="802">
        <f t="shared" si="5"/>
        <v>-0.29283574393057221</v>
      </c>
      <c r="AK8" s="594">
        <f t="shared" si="18"/>
        <v>4.4440346918568094</v>
      </c>
      <c r="AL8" s="855">
        <f t="shared" si="6"/>
        <v>10.917158924033128</v>
      </c>
      <c r="AM8" s="802">
        <f t="shared" si="6"/>
        <v>-0.76084160471983653</v>
      </c>
      <c r="AN8" s="853">
        <f t="shared" si="19"/>
        <v>10.156317319313292</v>
      </c>
    </row>
    <row r="9" spans="1:44" s="644" customFormat="1" ht="12.75" customHeight="1">
      <c r="A9" s="801" t="s">
        <v>15</v>
      </c>
      <c r="B9" s="892">
        <f>'T4'!B9/'T1'!$E7*100</f>
        <v>3.2624244030686098</v>
      </c>
      <c r="C9" s="1107">
        <f>'T4'!C9/'T1'!$E7*100</f>
        <v>-2.8656040573280184E-2</v>
      </c>
      <c r="D9" s="1103">
        <f t="shared" si="7"/>
        <v>3.2337683624953297</v>
      </c>
      <c r="E9" s="895">
        <f>'T4'!E9/'T1'!$E7*100</f>
        <v>1.0907251985534971</v>
      </c>
      <c r="F9" s="576">
        <f>'T4'!F9/'T1'!$E7*100</f>
        <v>-0.22116806229232716</v>
      </c>
      <c r="G9" s="1098">
        <f t="shared" si="8"/>
        <v>0.86955713626117004</v>
      </c>
      <c r="H9" s="873">
        <f>'T4'!H9/'T1'!$E7*100</f>
        <v>1.2384457413134333</v>
      </c>
      <c r="I9" s="802">
        <f>'T4'!I9/'T1'!$E7*100</f>
        <v>-0.23360661869970181</v>
      </c>
      <c r="J9" s="594">
        <f t="shared" si="9"/>
        <v>1.0048391226137314</v>
      </c>
      <c r="K9" s="855">
        <f t="shared" si="10"/>
        <v>2.3291709398669305</v>
      </c>
      <c r="L9" s="802">
        <f t="shared" si="10"/>
        <v>-0.454774680992029</v>
      </c>
      <c r="M9" s="878">
        <f t="shared" si="11"/>
        <v>1.8743962588749015</v>
      </c>
      <c r="N9" s="832">
        <f>'T4'!N9/'T1'!$E7*100</f>
        <v>0</v>
      </c>
      <c r="O9" s="820">
        <f>'T4'!O9/'T1'!$E7*100</f>
        <v>7.1029806736301718E-5</v>
      </c>
      <c r="P9" s="594">
        <f t="shared" si="12"/>
        <v>7.1029806736301718E-5</v>
      </c>
      <c r="Q9" s="873">
        <f>'T4'!Q9/'T1'!$E7*100</f>
        <v>2.2210701629737661</v>
      </c>
      <c r="R9" s="802">
        <f>'T4'!R9/'T1'!$E7*100</f>
        <v>0</v>
      </c>
      <c r="S9" s="594">
        <f t="shared" si="13"/>
        <v>2.2210701629737661</v>
      </c>
      <c r="T9" s="855">
        <f t="shared" si="0"/>
        <v>2.2210701629737661</v>
      </c>
      <c r="U9" s="820">
        <f t="shared" si="0"/>
        <v>7.1029806736301718E-5</v>
      </c>
      <c r="V9" s="594">
        <f t="shared" si="14"/>
        <v>2.2211411927805025</v>
      </c>
      <c r="W9" s="829">
        <f>'T4'!W9/'T1'!$E7*100</f>
        <v>0</v>
      </c>
      <c r="X9" s="820">
        <f>'T4'!X9/'T1'!$E7*100</f>
        <v>0.41171601927968549</v>
      </c>
      <c r="Y9" s="878">
        <f t="shared" si="15"/>
        <v>0.41171601927968549</v>
      </c>
      <c r="Z9" s="873">
        <f>'T4'!Z9/'T1'!$E7*100</f>
        <v>0.11231301477652378</v>
      </c>
      <c r="AA9" s="820">
        <f>'T4'!AA9/'T1'!$E7*100</f>
        <v>7.673742085378045E-2</v>
      </c>
      <c r="AB9" s="878">
        <f t="shared" si="16"/>
        <v>0.18905043563030421</v>
      </c>
      <c r="AC9" s="855">
        <f>'T4'!AC9/'T1'!$E7*100</f>
        <v>4.6020340143875148E-2</v>
      </c>
      <c r="AD9" s="820">
        <f>'T4'!AD9/'T1'!$E7*100</f>
        <v>0.61240294955886831</v>
      </c>
      <c r="AE9" s="594">
        <f t="shared" si="1"/>
        <v>0.65842328970274344</v>
      </c>
      <c r="AF9" s="873">
        <f t="shared" si="2"/>
        <v>4.5114829565425056</v>
      </c>
      <c r="AG9" s="802">
        <f t="shared" si="3"/>
        <v>-0.24975307305887107</v>
      </c>
      <c r="AH9" s="577">
        <f t="shared" si="17"/>
        <v>4.2617298834836346</v>
      </c>
      <c r="AI9" s="859">
        <f t="shared" si="4"/>
        <v>4.5603722939795333</v>
      </c>
      <c r="AJ9" s="802">
        <f t="shared" si="5"/>
        <v>-0.23360661869970181</v>
      </c>
      <c r="AK9" s="594">
        <f t="shared" si="18"/>
        <v>4.3267656752798311</v>
      </c>
      <c r="AL9" s="855">
        <f t="shared" si="6"/>
        <v>9.071855250522038</v>
      </c>
      <c r="AM9" s="802">
        <f t="shared" si="6"/>
        <v>-0.48335969175857285</v>
      </c>
      <c r="AN9" s="853">
        <f t="shared" si="19"/>
        <v>8.5884955587634657</v>
      </c>
    </row>
    <row r="10" spans="1:44" s="644" customFormat="1" ht="12.75" customHeight="1">
      <c r="A10" s="801" t="s">
        <v>16</v>
      </c>
      <c r="B10" s="892">
        <f>'T4'!B10/'T1'!$E8*100</f>
        <v>3.3918614849175688</v>
      </c>
      <c r="C10" s="1107">
        <f>'T4'!C10/'T1'!$E8*100</f>
        <v>-7.2722321554329061E-2</v>
      </c>
      <c r="D10" s="1103">
        <f t="shared" si="7"/>
        <v>3.3191391633632397</v>
      </c>
      <c r="E10" s="895">
        <f>'T4'!E10/'T1'!$E8*100</f>
        <v>1.2356734750117964</v>
      </c>
      <c r="F10" s="576">
        <f>'T4'!F10/'T1'!$E8*100</f>
        <v>-0.28911503208162309</v>
      </c>
      <c r="G10" s="1098">
        <f t="shared" si="8"/>
        <v>0.94655844293017322</v>
      </c>
      <c r="H10" s="873">
        <f>'T4'!H10/'T1'!$E8*100</f>
        <v>1.336372960055606</v>
      </c>
      <c r="I10" s="802">
        <f>'T4'!I10/'T1'!$E8*100</f>
        <v>-0.30611865465552218</v>
      </c>
      <c r="J10" s="594">
        <f t="shared" si="9"/>
        <v>1.0302543054000839</v>
      </c>
      <c r="K10" s="855">
        <f t="shared" si="10"/>
        <v>2.5720464350674024</v>
      </c>
      <c r="L10" s="802">
        <f t="shared" si="10"/>
        <v>-0.59523368673714527</v>
      </c>
      <c r="M10" s="878">
        <f t="shared" si="11"/>
        <v>1.9768127483302571</v>
      </c>
      <c r="N10" s="832">
        <f>'T4'!N10/'T1'!$E8*100</f>
        <v>0</v>
      </c>
      <c r="O10" s="820">
        <f>'T4'!O10/'T1'!$E8*100</f>
        <v>6.7692908179963309E-5</v>
      </c>
      <c r="P10" s="594">
        <f t="shared" si="12"/>
        <v>6.7692908179963309E-5</v>
      </c>
      <c r="Q10" s="873">
        <f>'T4'!Q10/'T1'!$E8*100</f>
        <v>1.8492523851455827</v>
      </c>
      <c r="R10" s="802">
        <f>'T4'!R10/'T1'!$E8*100</f>
        <v>0</v>
      </c>
      <c r="S10" s="594">
        <f t="shared" si="13"/>
        <v>1.8492523851455827</v>
      </c>
      <c r="T10" s="855">
        <f t="shared" si="0"/>
        <v>1.8492523851455827</v>
      </c>
      <c r="U10" s="820">
        <f t="shared" si="0"/>
        <v>6.7692908179963309E-5</v>
      </c>
      <c r="V10" s="594">
        <f t="shared" si="14"/>
        <v>1.8493200780537626</v>
      </c>
      <c r="W10" s="829">
        <f>'T4'!W10/'T1'!$E8*100</f>
        <v>0</v>
      </c>
      <c r="X10" s="820">
        <f>'T4'!X10/'T1'!$E8*100</f>
        <v>0.33306903740382571</v>
      </c>
      <c r="Y10" s="878">
        <f t="shared" si="15"/>
        <v>0.33306903740382571</v>
      </c>
      <c r="Z10" s="873">
        <f>'T4'!Z10/'T1'!$E8*100</f>
        <v>5.1282314127855194E-2</v>
      </c>
      <c r="AA10" s="820">
        <f>'T4'!AA10/'T1'!$E8*100</f>
        <v>5.1173335023266264E-2</v>
      </c>
      <c r="AB10" s="878">
        <f t="shared" si="16"/>
        <v>0.10245564915112146</v>
      </c>
      <c r="AC10" s="855">
        <f>'T4'!AC10/'T1'!$E8*100</f>
        <v>3.5928917342762594E-2</v>
      </c>
      <c r="AD10" s="820">
        <f>'T4'!AD10/'T1'!$E8*100</f>
        <v>0.78734638461836859</v>
      </c>
      <c r="AE10" s="594">
        <f t="shared" si="1"/>
        <v>0.82327530196113119</v>
      </c>
      <c r="AF10" s="873">
        <f t="shared" si="2"/>
        <v>4.7147461913999829</v>
      </c>
      <c r="AG10" s="802">
        <f t="shared" si="3"/>
        <v>-0.36176966072777217</v>
      </c>
      <c r="AH10" s="577">
        <f t="shared" si="17"/>
        <v>4.352976530672211</v>
      </c>
      <c r="AI10" s="859">
        <f t="shared" si="4"/>
        <v>4.3572141022466493</v>
      </c>
      <c r="AJ10" s="802">
        <f t="shared" si="5"/>
        <v>-0.30611865465552218</v>
      </c>
      <c r="AK10" s="594">
        <f t="shared" si="18"/>
        <v>4.0510954475911269</v>
      </c>
      <c r="AL10" s="855">
        <f t="shared" si="6"/>
        <v>9.071960293646633</v>
      </c>
      <c r="AM10" s="802">
        <f t="shared" si="6"/>
        <v>-0.66788831538329441</v>
      </c>
      <c r="AN10" s="853">
        <f t="shared" si="19"/>
        <v>8.4040719782633388</v>
      </c>
    </row>
    <row r="11" spans="1:44" s="644" customFormat="1" ht="12.75" customHeight="1">
      <c r="A11" s="801" t="s">
        <v>17</v>
      </c>
      <c r="B11" s="892">
        <f>'T4'!B11/'T1'!$E9*100</f>
        <v>2.8851838692623883</v>
      </c>
      <c r="C11" s="1107">
        <f>'T4'!C11/'T1'!$E9*100</f>
        <v>8.781996058345053E-3</v>
      </c>
      <c r="D11" s="1103">
        <f t="shared" si="7"/>
        <v>2.8939658653207334</v>
      </c>
      <c r="E11" s="895">
        <f>'T4'!E11/'T1'!$E9*100</f>
        <v>1.0665340816335607</v>
      </c>
      <c r="F11" s="576">
        <f>'T4'!F11/'T1'!$E9*100</f>
        <v>-0.19083700059960099</v>
      </c>
      <c r="G11" s="1098">
        <f t="shared" si="8"/>
        <v>0.87569708103395971</v>
      </c>
      <c r="H11" s="873">
        <f>'T4'!H11/'T1'!$E9*100</f>
        <v>1.1618024601133223</v>
      </c>
      <c r="I11" s="802">
        <f>'T4'!I11/'T1'!$E9*100</f>
        <v>-0.20760373426748774</v>
      </c>
      <c r="J11" s="594">
        <f t="shared" si="9"/>
        <v>0.95419872584583465</v>
      </c>
      <c r="K11" s="855">
        <f t="shared" si="10"/>
        <v>2.228336541746883</v>
      </c>
      <c r="L11" s="802">
        <f t="shared" si="10"/>
        <v>-0.39844073486708875</v>
      </c>
      <c r="M11" s="878">
        <f t="shared" si="11"/>
        <v>1.8298958068797941</v>
      </c>
      <c r="N11" s="832">
        <f>'T4'!N11/'T1'!$E9*100</f>
        <v>0</v>
      </c>
      <c r="O11" s="820">
        <f>'T4'!O11/'T1'!$E9*100</f>
        <v>1.6336528990605694E-5</v>
      </c>
      <c r="P11" s="594">
        <f t="shared" si="12"/>
        <v>1.6336528990605694E-5</v>
      </c>
      <c r="Q11" s="873">
        <f>'T4'!Q11/'T1'!$E9*100</f>
        <v>2.0041770177389084</v>
      </c>
      <c r="R11" s="802">
        <f>'T4'!R11/'T1'!$E9*100</f>
        <v>0</v>
      </c>
      <c r="S11" s="594">
        <f t="shared" si="13"/>
        <v>2.0041770177389084</v>
      </c>
      <c r="T11" s="855">
        <f t="shared" si="0"/>
        <v>2.0041770177389084</v>
      </c>
      <c r="U11" s="820">
        <f t="shared" si="0"/>
        <v>1.6336528990605694E-5</v>
      </c>
      <c r="V11" s="594">
        <f t="shared" si="14"/>
        <v>2.0041933542678989</v>
      </c>
      <c r="W11" s="829">
        <f>'T4'!W11/'T1'!$E9*100</f>
        <v>0</v>
      </c>
      <c r="X11" s="820">
        <f>'T4'!X11/'T1'!$E9*100</f>
        <v>0.44197714116636028</v>
      </c>
      <c r="Y11" s="878">
        <f t="shared" si="15"/>
        <v>0.44197714116636028</v>
      </c>
      <c r="Z11" s="873">
        <f>'T4'!Z11/'T1'!$E9*100</f>
        <v>7.2354295004892877E-2</v>
      </c>
      <c r="AA11" s="820">
        <f>'T4'!AA11/'T1'!$E9*100</f>
        <v>5.1022512936404391E-2</v>
      </c>
      <c r="AB11" s="878">
        <f t="shared" si="16"/>
        <v>0.12337680794129727</v>
      </c>
      <c r="AC11" s="855">
        <f>'T4'!AC11/'T1'!$E9*100</f>
        <v>2.0460535536102532E-2</v>
      </c>
      <c r="AD11" s="820">
        <f>'T4'!AD11/'T1'!$E9*100</f>
        <v>0.5240885756102206</v>
      </c>
      <c r="AE11" s="594">
        <f t="shared" si="1"/>
        <v>0.54454911114632309</v>
      </c>
      <c r="AF11" s="873">
        <f t="shared" si="2"/>
        <v>4.0445327814369447</v>
      </c>
      <c r="AG11" s="802">
        <f t="shared" si="3"/>
        <v>-0.18203866801226531</v>
      </c>
      <c r="AH11" s="577">
        <f t="shared" si="17"/>
        <v>3.8624941134246793</v>
      </c>
      <c r="AI11" s="859">
        <f t="shared" si="4"/>
        <v>4.1830677075652165</v>
      </c>
      <c r="AJ11" s="802">
        <f t="shared" si="5"/>
        <v>-0.20760373426748774</v>
      </c>
      <c r="AK11" s="594">
        <f t="shared" si="18"/>
        <v>3.9754639732977286</v>
      </c>
      <c r="AL11" s="855">
        <f t="shared" si="6"/>
        <v>8.2276004890021603</v>
      </c>
      <c r="AM11" s="802">
        <f t="shared" si="6"/>
        <v>-0.38964240227975305</v>
      </c>
      <c r="AN11" s="853">
        <f t="shared" si="19"/>
        <v>7.8379580867224075</v>
      </c>
    </row>
    <row r="12" spans="1:44" s="644" customFormat="1" ht="12.75" customHeight="1">
      <c r="A12" s="801" t="s">
        <v>18</v>
      </c>
      <c r="B12" s="892">
        <f>'T4'!B12/'T1'!$E10*100</f>
        <v>3.8545824069258661</v>
      </c>
      <c r="C12" s="1107">
        <f>'T4'!C12/'T1'!$E10*100</f>
        <v>-0.10980069171538503</v>
      </c>
      <c r="D12" s="1103">
        <f t="shared" si="7"/>
        <v>3.7447817152104812</v>
      </c>
      <c r="E12" s="895">
        <f>'T4'!E12/'T1'!$E10*100</f>
        <v>1.1677727157332543</v>
      </c>
      <c r="F12" s="576">
        <f>'T4'!F12/'T1'!$E10*100</f>
        <v>-0.22107981323426207</v>
      </c>
      <c r="G12" s="1098">
        <f t="shared" si="8"/>
        <v>0.94669290249899218</v>
      </c>
      <c r="H12" s="873">
        <f>'T4'!H12/'T1'!$E10*100</f>
        <v>1.2673252774630328</v>
      </c>
      <c r="I12" s="802">
        <f>'T4'!I12/'T1'!$E10*100</f>
        <v>-0.2443967181704029</v>
      </c>
      <c r="J12" s="594">
        <f t="shared" si="9"/>
        <v>1.0229285592926298</v>
      </c>
      <c r="K12" s="855">
        <f t="shared" si="10"/>
        <v>2.4350979931962868</v>
      </c>
      <c r="L12" s="802">
        <f t="shared" si="10"/>
        <v>-0.46547653140466494</v>
      </c>
      <c r="M12" s="878">
        <f t="shared" si="11"/>
        <v>1.9696214617916219</v>
      </c>
      <c r="N12" s="832">
        <f>'T4'!N12/'T1'!$E10*100</f>
        <v>0</v>
      </c>
      <c r="O12" s="820">
        <f>'T4'!O12/'T1'!$E10*100</f>
        <v>2.9176104845207403E-5</v>
      </c>
      <c r="P12" s="594">
        <f t="shared" si="12"/>
        <v>2.9176104845207403E-5</v>
      </c>
      <c r="Q12" s="873">
        <f>'T4'!Q12/'T1'!$E10*100</f>
        <v>1.9255998864671626</v>
      </c>
      <c r="R12" s="802">
        <f>'T4'!R12/'T1'!$E10*100</f>
        <v>0</v>
      </c>
      <c r="S12" s="594">
        <f t="shared" si="13"/>
        <v>1.9255998864671626</v>
      </c>
      <c r="T12" s="855">
        <f t="shared" si="0"/>
        <v>1.9255998864671626</v>
      </c>
      <c r="U12" s="820">
        <f t="shared" si="0"/>
        <v>2.9176104845207403E-5</v>
      </c>
      <c r="V12" s="594">
        <f t="shared" si="14"/>
        <v>1.9256290625720078</v>
      </c>
      <c r="W12" s="829">
        <f>'T4'!W12/'T1'!$E10*100</f>
        <v>0</v>
      </c>
      <c r="X12" s="820">
        <f>'T4'!X12/'T1'!$E10*100</f>
        <v>0.23247861300399442</v>
      </c>
      <c r="Y12" s="878">
        <f t="shared" si="15"/>
        <v>0.23247861300399442</v>
      </c>
      <c r="Z12" s="873">
        <f>'T4'!Z12/'T1'!$E10*100</f>
        <v>5.7572907974113227E-2</v>
      </c>
      <c r="AA12" s="820">
        <f>'T4'!AA12/'T1'!$E10*100</f>
        <v>5.4497139998528871E-2</v>
      </c>
      <c r="AB12" s="878">
        <f t="shared" si="16"/>
        <v>0.1120700479726421</v>
      </c>
      <c r="AC12" s="855">
        <f>'T4'!AC12/'T1'!$E10*100</f>
        <v>2.0819707644567784E-2</v>
      </c>
      <c r="AD12" s="820">
        <f>'T4'!AD12/'T1'!$E10*100</f>
        <v>0.75508744790067261</v>
      </c>
      <c r="AE12" s="594">
        <f t="shared" si="1"/>
        <v>0.77590715554524037</v>
      </c>
      <c r="AF12" s="873">
        <f t="shared" si="2"/>
        <v>5.1007477382778017</v>
      </c>
      <c r="AG12" s="802">
        <f t="shared" si="3"/>
        <v>-0.3308513288448019</v>
      </c>
      <c r="AH12" s="577">
        <f t="shared" si="17"/>
        <v>4.7698964094329996</v>
      </c>
      <c r="AI12" s="859">
        <f t="shared" si="4"/>
        <v>4.2349883648333915</v>
      </c>
      <c r="AJ12" s="802">
        <f t="shared" si="5"/>
        <v>-0.2443967181704029</v>
      </c>
      <c r="AK12" s="594">
        <f t="shared" si="18"/>
        <v>3.9905916466629887</v>
      </c>
      <c r="AL12" s="855">
        <f t="shared" si="6"/>
        <v>9.3357361031111932</v>
      </c>
      <c r="AM12" s="802">
        <f t="shared" si="6"/>
        <v>-0.57524804701520482</v>
      </c>
      <c r="AN12" s="853">
        <f t="shared" si="19"/>
        <v>8.7604880560959888</v>
      </c>
    </row>
    <row r="13" spans="1:44" s="644" customFormat="1" ht="12.75" customHeight="1">
      <c r="A13" s="801" t="s">
        <v>19</v>
      </c>
      <c r="B13" s="893">
        <f>'T4'!B13/'T1'!$E11*100</f>
        <v>3.7707424069703501</v>
      </c>
      <c r="C13" s="1108">
        <f>'T4'!C13/'T1'!$E11*100</f>
        <v>-0.35979934498286892</v>
      </c>
      <c r="D13" s="1104">
        <f t="shared" si="7"/>
        <v>3.4109430619874814</v>
      </c>
      <c r="E13" s="896">
        <f>'T4'!E13/'T1'!$E11*100</f>
        <v>1.0588921930131854</v>
      </c>
      <c r="F13" s="1091">
        <f>'T4'!F13/'T1'!$E11*100</f>
        <v>-0.27396126436704693</v>
      </c>
      <c r="G13" s="1099">
        <f t="shared" si="8"/>
        <v>0.78493092864613845</v>
      </c>
      <c r="H13" s="874">
        <f>'T4'!H13/'T1'!$E11*100</f>
        <v>1.3556556908250723</v>
      </c>
      <c r="I13" s="803">
        <f>'T4'!I13/'T1'!$E11*100</f>
        <v>-0.35113587043703109</v>
      </c>
      <c r="J13" s="858">
        <f t="shared" si="9"/>
        <v>1.0045198203880412</v>
      </c>
      <c r="K13" s="856">
        <f t="shared" si="10"/>
        <v>2.4145478838382575</v>
      </c>
      <c r="L13" s="803">
        <f t="shared" si="10"/>
        <v>-0.62509713480407803</v>
      </c>
      <c r="M13" s="883">
        <f t="shared" si="11"/>
        <v>1.7894507490341796</v>
      </c>
      <c r="N13" s="833">
        <f>'T4'!N13/'T1'!$E11*100</f>
        <v>0</v>
      </c>
      <c r="O13" s="805">
        <f>'T4'!O13/'T1'!$E11*100</f>
        <v>5.2880628140594431E-5</v>
      </c>
      <c r="P13" s="858">
        <f t="shared" si="12"/>
        <v>5.2880628140594431E-5</v>
      </c>
      <c r="Q13" s="874">
        <f>'T4'!Q13/'T1'!$E11*100</f>
        <v>1.6988881662240747</v>
      </c>
      <c r="R13" s="803">
        <f>'T4'!R13/'T1'!$E11*100</f>
        <v>0</v>
      </c>
      <c r="S13" s="858">
        <f t="shared" si="13"/>
        <v>1.6988881662240747</v>
      </c>
      <c r="T13" s="856">
        <f t="shared" si="0"/>
        <v>1.6988881662240747</v>
      </c>
      <c r="U13" s="805">
        <f t="shared" si="0"/>
        <v>5.2880628140594431E-5</v>
      </c>
      <c r="V13" s="858">
        <f t="shared" si="14"/>
        <v>1.6989410468522153</v>
      </c>
      <c r="W13" s="830">
        <f>'T4'!W13/'T1'!$E11*100</f>
        <v>0</v>
      </c>
      <c r="X13" s="805">
        <f>'T4'!X13/'T1'!$E11*100</f>
        <v>0.23195927968927199</v>
      </c>
      <c r="Y13" s="883">
        <f t="shared" si="15"/>
        <v>0.23195927968927199</v>
      </c>
      <c r="Z13" s="874">
        <f>'T4'!Z13/'T1'!$E11*100</f>
        <v>7.274131995777039E-2</v>
      </c>
      <c r="AA13" s="805">
        <f>'T4'!AA13/'T1'!$E11*100</f>
        <v>6.9904035851855492E-2</v>
      </c>
      <c r="AB13" s="883">
        <f t="shared" si="16"/>
        <v>0.1426453558096259</v>
      </c>
      <c r="AC13" s="856">
        <f>'T4'!AC13/'T1'!$E11*100</f>
        <v>2.5076460151486318E-2</v>
      </c>
      <c r="AD13" s="805">
        <f>'T4'!AD13/'T1'!$E11*100</f>
        <v>0.79643858582795279</v>
      </c>
      <c r="AE13" s="858">
        <f t="shared" si="1"/>
        <v>0.82151504597943914</v>
      </c>
      <c r="AF13" s="874">
        <f t="shared" si="2"/>
        <v>4.9274523800927916</v>
      </c>
      <c r="AG13" s="803">
        <f t="shared" si="3"/>
        <v>-0.63370772872177528</v>
      </c>
      <c r="AH13" s="804">
        <f t="shared" si="17"/>
        <v>4.293744651371016</v>
      </c>
      <c r="AI13" s="860">
        <f t="shared" si="4"/>
        <v>4.152845758418227</v>
      </c>
      <c r="AJ13" s="803">
        <f t="shared" si="5"/>
        <v>-0.35113587043703109</v>
      </c>
      <c r="AK13" s="858">
        <f t="shared" si="18"/>
        <v>3.8017098879811959</v>
      </c>
      <c r="AL13" s="856">
        <f t="shared" si="6"/>
        <v>9.0802981385110186</v>
      </c>
      <c r="AM13" s="803">
        <f t="shared" si="6"/>
        <v>-0.98484359915880637</v>
      </c>
      <c r="AN13" s="806">
        <f t="shared" si="19"/>
        <v>8.0954545393522128</v>
      </c>
    </row>
    <row r="14" spans="1:44" s="625" customFormat="1" ht="12.75" customHeight="1">
      <c r="A14" s="808" t="s">
        <v>20</v>
      </c>
      <c r="B14" s="884">
        <f>'T4'!B14/'T1'!$E12*100</f>
        <v>3.8812968328253818</v>
      </c>
      <c r="C14" s="1109">
        <f>'T4'!C14/'T1'!$E12*100</f>
        <v>-5.7141301108442073E-2</v>
      </c>
      <c r="D14" s="1100">
        <f>SUM(B14:C14)</f>
        <v>3.8241555317169396</v>
      </c>
      <c r="E14" s="877">
        <f>'T4'!E14/'T1'!$E12*100</f>
        <v>1.0519326544259295</v>
      </c>
      <c r="F14" s="1092">
        <f>'T4'!F14/'T1'!$E12*100</f>
        <v>-0.12757650489130112</v>
      </c>
      <c r="G14" s="1100">
        <f>SUM(E14:F14)</f>
        <v>0.92435614953462841</v>
      </c>
      <c r="H14" s="877">
        <f>'T4'!H14/'T1'!$E12*100</f>
        <v>1.1052578855670021</v>
      </c>
      <c r="I14" s="809">
        <f>'T4'!I14/'T1'!$E12*100</f>
        <v>-0.13807013688034486</v>
      </c>
      <c r="J14" s="890">
        <f>SUM(H14:I14)</f>
        <v>0.96718774868665724</v>
      </c>
      <c r="K14" s="897">
        <f>E14+H14</f>
        <v>2.1571905399929316</v>
      </c>
      <c r="L14" s="809">
        <f>F14+I14</f>
        <v>-0.26564664177164599</v>
      </c>
      <c r="M14" s="888">
        <f>SUM(K14:L14)</f>
        <v>1.8915438982212858</v>
      </c>
      <c r="N14" s="899">
        <f>'T4'!N14/'T1'!$E12*100</f>
        <v>1.9257713541717251E-3</v>
      </c>
      <c r="O14" s="875">
        <f>'T4'!O14/'T1'!$E12*100</f>
        <v>1.1575678658372042E-2</v>
      </c>
      <c r="P14" s="876">
        <f>SUM(N14:O14)</f>
        <v>1.3501450012543766E-2</v>
      </c>
      <c r="Q14" s="877">
        <f>'T4'!Q14/'T1'!$E12*100</f>
        <v>2.5437172277015767</v>
      </c>
      <c r="R14" s="809">
        <f>'T4'!R14/'T1'!$E12*100</f>
        <v>0</v>
      </c>
      <c r="S14" s="876">
        <f>SUM(Q14:R14)</f>
        <v>2.5437172277015767</v>
      </c>
      <c r="T14" s="857">
        <f>N14+Q14</f>
        <v>2.5456429990557483</v>
      </c>
      <c r="U14" s="875">
        <f>O14+R14</f>
        <v>1.1575678658372042E-2</v>
      </c>
      <c r="V14" s="876">
        <f>SUM(T14:U14)</f>
        <v>2.5572186777141201</v>
      </c>
      <c r="W14" s="857">
        <f>'T4'!W14/'T1'!$E12*100</f>
        <v>2.2870548601965603E-2</v>
      </c>
      <c r="X14" s="875">
        <f>'T4'!X14/'T1'!$E12*100</f>
        <v>0.32194267422713085</v>
      </c>
      <c r="Y14" s="884">
        <f>SUM(W14:X14)</f>
        <v>0.34481322282909643</v>
      </c>
      <c r="Z14" s="877">
        <f>'T4'!Z14/'T1'!$E12*100</f>
        <v>0.17622554194452997</v>
      </c>
      <c r="AA14" s="875">
        <f>'T4'!AA14/'T1'!$E12*100</f>
        <v>8.4253609079520037E-2</v>
      </c>
      <c r="AB14" s="884">
        <f>SUM(Z14:AA14)</f>
        <v>0.26047915102405</v>
      </c>
      <c r="AC14" s="857">
        <f>'T4'!AC14/'T1'!$E12*100</f>
        <v>3.1105566198053915E-2</v>
      </c>
      <c r="AD14" s="875">
        <f>'T4'!AD14/'T1'!$E12*100</f>
        <v>0.53931261459249114</v>
      </c>
      <c r="AE14" s="876">
        <f>AC14+AD14</f>
        <v>0.57041818079054507</v>
      </c>
      <c r="AF14" s="877">
        <f>B14+E14+N14+W14+Z14+AC14</f>
        <v>5.1653569153500323</v>
      </c>
      <c r="AG14" s="872">
        <f>C14+F14+O14</f>
        <v>-0.17314212734137116</v>
      </c>
      <c r="AH14" s="810">
        <f>SUM(AF14:AG14)</f>
        <v>4.9922147880086607</v>
      </c>
      <c r="AI14" s="857">
        <f>H14+Q14+X14+AA14+AD14</f>
        <v>4.5944840111677205</v>
      </c>
      <c r="AJ14" s="872">
        <f>I14+R14</f>
        <v>-0.13807013688034486</v>
      </c>
      <c r="AK14" s="810">
        <f>SUM(AI14:AJ14)</f>
        <v>4.4564138742873753</v>
      </c>
      <c r="AL14" s="857">
        <f>AF14+AI14</f>
        <v>9.7598409265177537</v>
      </c>
      <c r="AM14" s="872">
        <f>AG14+AJ14</f>
        <v>-0.311212264221716</v>
      </c>
      <c r="AN14" s="854">
        <f>SUM(AL14:AM14)</f>
        <v>9.4486286622960378</v>
      </c>
      <c r="AP14" s="798">
        <f>P14+W14</f>
        <v>3.637199861450937E-2</v>
      </c>
      <c r="AQ14" s="798">
        <f>V14+Y14</f>
        <v>2.9020319005432165</v>
      </c>
    </row>
    <row r="15" spans="1:44" s="625" customFormat="1" ht="12.75" customHeight="1">
      <c r="A15" s="799" t="s">
        <v>21</v>
      </c>
      <c r="B15" s="880">
        <f>'T4'!B15/'T1'!$E13*100</f>
        <v>3.0890329572212241</v>
      </c>
      <c r="C15" s="1110">
        <f>'T4'!C15/'T1'!$E13*100</f>
        <v>0</v>
      </c>
      <c r="D15" s="1097">
        <f>SUM(B15:C15)</f>
        <v>3.0890329572212241</v>
      </c>
      <c r="E15" s="885">
        <f>'T4'!E15/'T1'!$E13*100</f>
        <v>0.95622537077304282</v>
      </c>
      <c r="F15" s="1093">
        <f>'T4'!F15/'T1'!$E13*100</f>
        <v>0</v>
      </c>
      <c r="G15" s="1097">
        <f>SUM(E15:F15)</f>
        <v>0.95622537077304282</v>
      </c>
      <c r="H15" s="885">
        <f>'T4'!H15/'T1'!$E13*100</f>
        <v>0.93529550287120444</v>
      </c>
      <c r="I15" s="800">
        <f>'T4'!I15/'T1'!$E13*100</f>
        <v>0</v>
      </c>
      <c r="J15" s="891">
        <f>SUM(H15:I15)</f>
        <v>0.93529550287120444</v>
      </c>
      <c r="K15" s="898">
        <f>E15+H15</f>
        <v>1.8915208736442473</v>
      </c>
      <c r="L15" s="800">
        <f>F15+I15</f>
        <v>0</v>
      </c>
      <c r="M15" s="889">
        <f>SUM(K15:L15)</f>
        <v>1.8915208736442473</v>
      </c>
      <c r="N15" s="900">
        <f>'T4'!N15/'T1'!$E13*100</f>
        <v>0.59188063797983947</v>
      </c>
      <c r="O15" s="825">
        <f>'T4'!O15/'T1'!$E13*100</f>
        <v>6.1374899966720221E-3</v>
      </c>
      <c r="P15" s="590">
        <f>SUM(N15:O15)</f>
        <v>0.59801812797651155</v>
      </c>
      <c r="Q15" s="885">
        <f>'T4'!Q15/'T1'!$E13*100</f>
        <v>2.3244259051098641</v>
      </c>
      <c r="R15" s="800">
        <f>'T4'!R15/'T1'!$E13*100</f>
        <v>0</v>
      </c>
      <c r="S15" s="590">
        <f>SUM(Q15:R15)</f>
        <v>2.3244259051098641</v>
      </c>
      <c r="T15" s="828">
        <f>N15+Q15</f>
        <v>2.9163065430897035</v>
      </c>
      <c r="U15" s="825">
        <f>O15+R15</f>
        <v>6.1374899966720221E-3</v>
      </c>
      <c r="V15" s="590">
        <f>SUM(T15:U15)</f>
        <v>2.9224440330863755</v>
      </c>
      <c r="W15" s="828">
        <f>'T4'!W15/'T1'!$E13*100</f>
        <v>0.4241245825411909</v>
      </c>
      <c r="X15" s="825">
        <f>'T4'!X15/'T1'!$E13*100</f>
        <v>0.34432217852571589</v>
      </c>
      <c r="Y15" s="880">
        <f>SUM(W15:X15)</f>
        <v>0.76844676106690679</v>
      </c>
      <c r="Z15" s="885">
        <f>'T4'!Z15/'T1'!$E13*100</f>
        <v>0.4224378077835958</v>
      </c>
      <c r="AA15" s="825">
        <f>'T4'!AA15/'T1'!$E13*100</f>
        <v>8.8214015162923182E-2</v>
      </c>
      <c r="AB15" s="880">
        <f>SUM(Z15:AA15)</f>
        <v>0.51065182294651901</v>
      </c>
      <c r="AC15" s="828">
        <f>'T4'!AC15/'T1'!$E13*100</f>
        <v>0.10942113546852841</v>
      </c>
      <c r="AD15" s="825">
        <f>'T4'!AD15/'T1'!$E13*100</f>
        <v>0.43825592267291158</v>
      </c>
      <c r="AE15" s="590">
        <f>AC15+AD15</f>
        <v>0.54767705814143997</v>
      </c>
      <c r="AF15" s="828">
        <f>B15+E15+N15+W15+Z15+AC15</f>
        <v>5.5931224917674216</v>
      </c>
      <c r="AG15" s="800">
        <f>C15+F15+O15</f>
        <v>6.1374899966720221E-3</v>
      </c>
      <c r="AH15" s="575">
        <f>SUM(AF15:AG15)</f>
        <v>5.599259981764094</v>
      </c>
      <c r="AI15" s="828">
        <f>H15+Q15+X15+AA15+AD15</f>
        <v>4.1305135243426188</v>
      </c>
      <c r="AJ15" s="800">
        <f>I15+R15</f>
        <v>0</v>
      </c>
      <c r="AK15" s="575">
        <f>SUM(AI15:AJ15)</f>
        <v>4.1305135243426188</v>
      </c>
      <c r="AL15" s="828">
        <f>AF15+AI15</f>
        <v>9.7236360161100404</v>
      </c>
      <c r="AM15" s="800">
        <f>AG15+AJ15</f>
        <v>6.1374899966720221E-3</v>
      </c>
      <c r="AN15" s="824">
        <f>SUM(AL15:AM15)</f>
        <v>9.7297735061067119</v>
      </c>
    </row>
    <row r="16" spans="1:44" s="625" customFormat="1" ht="12.75" customHeight="1">
      <c r="A16" s="834" t="s">
        <v>60</v>
      </c>
      <c r="B16" s="1084">
        <f t="shared" ref="B16:AN16" si="20">B6-B14</f>
        <v>-1.6864056411318487</v>
      </c>
      <c r="C16" s="1111">
        <f t="shared" si="20"/>
        <v>0.12163045103805378</v>
      </c>
      <c r="D16" s="1101">
        <f t="shared" si="20"/>
        <v>-1.5647751900937945</v>
      </c>
      <c r="E16" s="1085">
        <f t="shared" si="20"/>
        <v>-0.20372164883392441</v>
      </c>
      <c r="F16" s="1094">
        <f t="shared" si="20"/>
        <v>0.27155818174911872</v>
      </c>
      <c r="G16" s="1101">
        <f t="shared" si="20"/>
        <v>6.7836532915194314E-2</v>
      </c>
      <c r="H16" s="839">
        <f t="shared" si="20"/>
        <v>-0.36178037366632532</v>
      </c>
      <c r="I16" s="835">
        <f t="shared" si="20"/>
        <v>0.29389483084698409</v>
      </c>
      <c r="J16" s="837">
        <f t="shared" si="20"/>
        <v>-6.7885542819341227E-2</v>
      </c>
      <c r="K16" s="839">
        <f t="shared" si="20"/>
        <v>-0.56550202250024961</v>
      </c>
      <c r="L16" s="835">
        <f t="shared" si="20"/>
        <v>0.56545301259610281</v>
      </c>
      <c r="M16" s="837">
        <f t="shared" si="20"/>
        <v>-4.9009904147023775E-5</v>
      </c>
      <c r="N16" s="839">
        <f t="shared" si="20"/>
        <v>1.2557725345384811</v>
      </c>
      <c r="O16" s="835">
        <f t="shared" si="20"/>
        <v>-1.1575678658372042E-2</v>
      </c>
      <c r="P16" s="838">
        <f t="shared" si="20"/>
        <v>1.2441968558801093</v>
      </c>
      <c r="Q16" s="839">
        <f t="shared" si="20"/>
        <v>-0.46678150406380503</v>
      </c>
      <c r="R16" s="835">
        <f t="shared" si="20"/>
        <v>0</v>
      </c>
      <c r="S16" s="838">
        <f t="shared" si="20"/>
        <v>-0.46678150406380503</v>
      </c>
      <c r="T16" s="839">
        <f t="shared" si="20"/>
        <v>0.78899103047467634</v>
      </c>
      <c r="U16" s="837">
        <f t="shared" si="20"/>
        <v>-1.1575678658372042E-2</v>
      </c>
      <c r="V16" s="838">
        <f t="shared" si="20"/>
        <v>0.7774153518163045</v>
      </c>
      <c r="W16" s="839">
        <f t="shared" si="20"/>
        <v>0.85410566756688888</v>
      </c>
      <c r="X16" s="835">
        <f t="shared" si="20"/>
        <v>4.7636808211264425E-2</v>
      </c>
      <c r="Y16" s="837">
        <f t="shared" si="20"/>
        <v>0.90174247577815325</v>
      </c>
      <c r="Z16" s="839">
        <f t="shared" si="20"/>
        <v>0.52408517769439467</v>
      </c>
      <c r="AA16" s="835">
        <f t="shared" si="20"/>
        <v>8.4300841750872962E-3</v>
      </c>
      <c r="AB16" s="837">
        <f t="shared" si="20"/>
        <v>0.53251526186948195</v>
      </c>
      <c r="AC16" s="839">
        <f t="shared" si="20"/>
        <v>0.16670180462975931</v>
      </c>
      <c r="AD16" s="835">
        <f t="shared" si="20"/>
        <v>-0.21510835035529408</v>
      </c>
      <c r="AE16" s="838">
        <f t="shared" si="20"/>
        <v>-4.8406545725534822E-2</v>
      </c>
      <c r="AF16" s="839">
        <f t="shared" si="20"/>
        <v>0.91053789446375077</v>
      </c>
      <c r="AG16" s="837">
        <f t="shared" si="20"/>
        <v>0.38161295412880047</v>
      </c>
      <c r="AH16" s="838">
        <f t="shared" si="20"/>
        <v>1.2921508485925512</v>
      </c>
      <c r="AI16" s="839">
        <f t="shared" si="20"/>
        <v>-0.98760333569907255</v>
      </c>
      <c r="AJ16" s="837">
        <f t="shared" si="20"/>
        <v>0.29389483084698409</v>
      </c>
      <c r="AK16" s="838">
        <f t="shared" si="20"/>
        <v>-0.69370850485208813</v>
      </c>
      <c r="AL16" s="839">
        <f t="shared" si="20"/>
        <v>-7.7065441235323107E-2</v>
      </c>
      <c r="AM16" s="837">
        <f t="shared" si="20"/>
        <v>0.67550778497578456</v>
      </c>
      <c r="AN16" s="836">
        <f t="shared" si="20"/>
        <v>0.59844234374046223</v>
      </c>
    </row>
    <row r="17" spans="1:43" s="625" customFormat="1" ht="12.75" customHeight="1">
      <c r="A17" s="840" t="s">
        <v>62</v>
      </c>
      <c r="B17" s="841">
        <f>B6/B14-1</f>
        <v>-0.43449540547101961</v>
      </c>
      <c r="C17" s="1112" t="s">
        <v>63</v>
      </c>
      <c r="D17" s="1102">
        <f>D6/D14-1</f>
        <v>-0.4091818905156438</v>
      </c>
      <c r="E17" s="886">
        <f>E6/E14-1</f>
        <v>-0.19366415518786351</v>
      </c>
      <c r="F17" s="1095" t="s">
        <v>63</v>
      </c>
      <c r="G17" s="1102">
        <f>G6/G14-1</f>
        <v>7.3387874305100853E-2</v>
      </c>
      <c r="H17" s="886">
        <f>H6/H14-1</f>
        <v>-0.32732666139787858</v>
      </c>
      <c r="I17" s="842" t="s">
        <v>63</v>
      </c>
      <c r="J17" s="881">
        <f>J6/J14-1</f>
        <v>-7.0188588421971732E-2</v>
      </c>
      <c r="K17" s="846">
        <f>K6/K14-1</f>
        <v>-0.26214746079041429</v>
      </c>
      <c r="L17" s="842" t="s">
        <v>63</v>
      </c>
      <c r="M17" s="881">
        <f>M6/M14-1</f>
        <v>-2.5910000922002574E-5</v>
      </c>
      <c r="N17" s="886">
        <f>N6/N14-1</f>
        <v>652.08807463988342</v>
      </c>
      <c r="O17" s="842" t="s">
        <v>63</v>
      </c>
      <c r="P17" s="845">
        <f>P6/P14-1</f>
        <v>92.152832082788564</v>
      </c>
      <c r="Q17" s="886">
        <f>Q6/Q14-1</f>
        <v>-0.18350369254116117</v>
      </c>
      <c r="R17" s="842" t="s">
        <v>63</v>
      </c>
      <c r="S17" s="845">
        <f>S6/S14-1</f>
        <v>-0.18350369254116117</v>
      </c>
      <c r="T17" s="846">
        <f>T6/T14-1</f>
        <v>0.30993781561960398</v>
      </c>
      <c r="U17" s="842" t="s">
        <v>63</v>
      </c>
      <c r="V17" s="845">
        <f>V6/V14-1</f>
        <v>0.30400816269308284</v>
      </c>
      <c r="W17" s="846">
        <f>W6/W14-1</f>
        <v>37.345219934666673</v>
      </c>
      <c r="X17" s="842">
        <f>X6/X14-1</f>
        <v>0.14796674074234906</v>
      </c>
      <c r="Y17" s="881">
        <f>Y6/Y14-1</f>
        <v>2.6151621111847376</v>
      </c>
      <c r="Z17" s="886">
        <f>Z6/Z14-1</f>
        <v>2.9739456148721026</v>
      </c>
      <c r="AA17" s="842" t="s">
        <v>63</v>
      </c>
      <c r="AB17" s="881">
        <f>AB6/AB14-1</f>
        <v>2.0443680800399835</v>
      </c>
      <c r="AC17" s="846">
        <f>AC6/AC14-1</f>
        <v>5.359227463288831</v>
      </c>
      <c r="AD17" s="844">
        <f>AD6/AD14-1</f>
        <v>-0.39885651574797976</v>
      </c>
      <c r="AE17" s="845">
        <f>AE6/AE14-1</f>
        <v>-8.4861505743817567E-2</v>
      </c>
      <c r="AF17" s="846">
        <f>AF6/AF14-1</f>
        <v>0.17627782733810338</v>
      </c>
      <c r="AG17" s="842" t="s">
        <v>63</v>
      </c>
      <c r="AH17" s="845">
        <f>AH6/AH14-1</f>
        <v>0.25883318396001465</v>
      </c>
      <c r="AI17" s="846">
        <f>AI6/AI14-1</f>
        <v>-0.21495413484920722</v>
      </c>
      <c r="AJ17" s="842" t="s">
        <v>63</v>
      </c>
      <c r="AK17" s="845">
        <f>AK6/AK14-1</f>
        <v>-0.15566518829291165</v>
      </c>
      <c r="AL17" s="846">
        <f>AL6/AL14-1</f>
        <v>-7.8961780028539152E-3</v>
      </c>
      <c r="AM17" s="842" t="s">
        <v>63</v>
      </c>
      <c r="AN17" s="843">
        <f>AN6/AN14-1</f>
        <v>6.3336423213296245E-2</v>
      </c>
    </row>
    <row r="18" spans="1:43" s="620" customFormat="1" ht="12.75" customHeight="1">
      <c r="A18" s="848" t="s">
        <v>22</v>
      </c>
      <c r="B18" s="849"/>
      <c r="C18" s="849"/>
      <c r="D18" s="849"/>
      <c r="E18" s="849"/>
      <c r="F18" s="849"/>
      <c r="G18" s="849"/>
      <c r="H18" s="849"/>
      <c r="I18" s="849"/>
      <c r="J18" s="849"/>
      <c r="K18" s="850"/>
      <c r="L18" s="850"/>
      <c r="M18" s="850"/>
      <c r="N18" s="849"/>
      <c r="O18" s="849"/>
      <c r="P18" s="850"/>
      <c r="Q18" s="849"/>
      <c r="R18" s="849"/>
      <c r="S18" s="850"/>
      <c r="T18" s="851"/>
      <c r="U18" s="851"/>
      <c r="V18" s="851"/>
      <c r="W18" s="849"/>
      <c r="X18" s="849"/>
      <c r="Y18" s="849"/>
      <c r="Z18" s="849"/>
      <c r="AA18" s="849"/>
      <c r="AB18" s="849"/>
      <c r="AC18" s="849"/>
      <c r="AD18" s="849"/>
      <c r="AE18" s="850"/>
      <c r="AF18" s="850"/>
      <c r="AG18" s="850"/>
      <c r="AH18" s="850"/>
      <c r="AI18" s="852"/>
      <c r="AJ18" s="850"/>
      <c r="AK18" s="850"/>
      <c r="AL18" s="850"/>
      <c r="AM18" s="850"/>
      <c r="AN18" s="850"/>
      <c r="AQ18" s="410"/>
    </row>
    <row r="19" spans="1:43" s="758" customFormat="1" ht="12.75" customHeight="1">
      <c r="A19" s="819" t="s">
        <v>200</v>
      </c>
      <c r="B19" s="847">
        <f>'T4'!B17/'T1'!$E15*100</f>
        <v>1.8000250460916998</v>
      </c>
      <c r="C19" s="1119">
        <f>'T4'!C17/'T1'!$E15*100</f>
        <v>2.4217473657681905E-2</v>
      </c>
      <c r="D19" s="1119">
        <f t="shared" ref="D19:D33" si="21">SUM(B19:C19)</f>
        <v>1.8242425197493817</v>
      </c>
      <c r="E19" s="1123">
        <f>'T4'!E17/'T1'!$E15*100</f>
        <v>0.66963561245902159</v>
      </c>
      <c r="F19" s="1119">
        <f>'T4'!F17/'T1'!$E15*100</f>
        <v>0.36438500759274345</v>
      </c>
      <c r="G19" s="1119">
        <f t="shared" ref="G19:G33" si="22">SUM(E19:F19)</f>
        <v>1.034020620051765</v>
      </c>
      <c r="H19" s="1119">
        <f>'T4'!H17/'T1'!$E15*100</f>
        <v>0.55164436779483406</v>
      </c>
      <c r="I19" s="1119">
        <f>'T4'!I17/'T1'!$E15*100</f>
        <v>0.32278085561028774</v>
      </c>
      <c r="J19" s="1119">
        <f t="shared" ref="J19:J33" si="23">SUM(H19:I19)</f>
        <v>0.87442522340512174</v>
      </c>
      <c r="K19" s="1115">
        <f t="shared" ref="K19:L33" si="24">E19+H19</f>
        <v>1.2212799802538556</v>
      </c>
      <c r="L19" s="1119">
        <f t="shared" si="24"/>
        <v>0.68716586320303119</v>
      </c>
      <c r="M19" s="1119">
        <f t="shared" ref="M19:M33" si="25">SUM(K19:L19)</f>
        <v>1.9084458434568869</v>
      </c>
      <c r="N19" s="1115">
        <f>'T4'!N17/'T1'!$E15*100</f>
        <v>0.9585502921440352</v>
      </c>
      <c r="O19" s="1119">
        <f>'T4'!O17/'T1'!$E15*100</f>
        <v>0</v>
      </c>
      <c r="P19" s="1119">
        <f t="shared" ref="P19:P33" si="26">SUM(N19:O19)</f>
        <v>0.9585502921440352</v>
      </c>
      <c r="Q19" s="1119">
        <f>'T4'!Q17/'T1'!$E15*100</f>
        <v>1.6559735121089665</v>
      </c>
      <c r="R19" s="847">
        <f>'T4'!R17/'T1'!$E15*100</f>
        <v>0</v>
      </c>
      <c r="S19" s="1119">
        <f t="shared" ref="S19:S33" si="27">SUM(Q19:R19)</f>
        <v>1.6559735121089665</v>
      </c>
      <c r="T19" s="1115">
        <f t="shared" ref="T19:T33" si="28">N19+Q19</f>
        <v>2.6145238042530017</v>
      </c>
      <c r="U19" s="1119">
        <f t="shared" ref="U19:U33" si="29">O19+R19</f>
        <v>0</v>
      </c>
      <c r="V19" s="1119">
        <f t="shared" ref="V19:V33" si="30">SUM(T19:U19)</f>
        <v>2.6145238042530017</v>
      </c>
      <c r="W19" s="1115">
        <f>'T4'!W17/'T1'!$E15*100</f>
        <v>0.31223930099274561</v>
      </c>
      <c r="X19" s="1126">
        <f>'T4'!X17/'T1'!$E15*100</f>
        <v>0.12116130512345041</v>
      </c>
      <c r="Y19" s="604">
        <f t="shared" ref="Y19:Y33" si="31">SUM(W19:X19)</f>
        <v>0.43340060611619602</v>
      </c>
      <c r="Z19" s="1115">
        <f>'T4'!Z17/'T1'!$E15*100</f>
        <v>0.77178004640800479</v>
      </c>
      <c r="AA19" s="1126">
        <f>'T4'!AA17/'T1'!$E15*100</f>
        <v>9.7350525402521648E-2</v>
      </c>
      <c r="AB19" s="847">
        <f t="shared" ref="AB19:AB33" si="32">SUM(Z19:AA19)</f>
        <v>0.86913057181052644</v>
      </c>
      <c r="AC19" s="1123">
        <f>'T4'!AC17/'T1'!$E15*100</f>
        <v>0.23542189841853603</v>
      </c>
      <c r="AD19" s="1119">
        <f>'T4'!AD17/'T1'!$E15*100</f>
        <v>0.34839653140455062</v>
      </c>
      <c r="AE19" s="1119">
        <f t="shared" ref="AE19:AE33" si="33">AC19+AD19</f>
        <v>0.58381842982308663</v>
      </c>
      <c r="AF19" s="1115">
        <f t="shared" ref="AF19:AF33" si="34">B19+E19+N19+W19+Z19+AC19</f>
        <v>4.7476521965140428</v>
      </c>
      <c r="AG19" s="1119">
        <f t="shared" ref="AG19:AG33" si="35">C19+F19+O19</f>
        <v>0.38860248125042535</v>
      </c>
      <c r="AH19" s="1119">
        <f t="shared" ref="AH19:AH33" si="36">SUM(AF19:AG19)</f>
        <v>5.1362546777644678</v>
      </c>
      <c r="AI19" s="1115">
        <f t="shared" ref="AI19:AI33" si="37">H19+Q19+X19+AA19+AD19</f>
        <v>2.7745262418343231</v>
      </c>
      <c r="AJ19" s="1119">
        <f t="shared" ref="AJ19:AJ33" si="38">I19+R19</f>
        <v>0.32278085561028774</v>
      </c>
      <c r="AK19" s="1119">
        <f t="shared" ref="AK19:AK33" si="39">SUM(AI19:AJ19)</f>
        <v>3.0973070974446109</v>
      </c>
      <c r="AL19" s="862">
        <f t="shared" ref="AL19:AL33" si="40">AF19+AI19</f>
        <v>7.5221784383483659</v>
      </c>
      <c r="AM19" s="847">
        <f t="shared" ref="AM19:AM33" si="41">AG19+AJ19</f>
        <v>0.71138333686071309</v>
      </c>
      <c r="AN19" s="1129">
        <f t="shared" ref="AN19:AN33" si="42">SUM(AL19:AM19)</f>
        <v>8.2335617752090791</v>
      </c>
    </row>
    <row r="20" spans="1:43" s="758" customFormat="1" ht="12.75" customHeight="1">
      <c r="A20" s="819" t="s">
        <v>201</v>
      </c>
      <c r="B20" s="892">
        <f>'T4'!B18/'T1'!$E16*100</f>
        <v>2.1336595982124722</v>
      </c>
      <c r="C20" s="1120">
        <f>'T4'!C18/'T1'!$E16*100</f>
        <v>9.4964307014876303E-3</v>
      </c>
      <c r="D20" s="593">
        <f t="shared" si="21"/>
        <v>2.14315602891396</v>
      </c>
      <c r="E20" s="593">
        <f>'T4'!E18/'T1'!$E16*100</f>
        <v>0.67253491752439132</v>
      </c>
      <c r="F20" s="1120">
        <f>'T4'!F18/'T1'!$E16*100</f>
        <v>0.31731697607698894</v>
      </c>
      <c r="G20" s="593">
        <f t="shared" si="22"/>
        <v>0.98985189360138026</v>
      </c>
      <c r="H20" s="593">
        <f>'T4'!H18/'T1'!$E16*100</f>
        <v>0.58600814497235931</v>
      </c>
      <c r="I20" s="593">
        <f>'T4'!I18/'T1'!$E16*100</f>
        <v>0.2829523155542612</v>
      </c>
      <c r="J20" s="593">
        <f t="shared" si="23"/>
        <v>0.86896046052662057</v>
      </c>
      <c r="K20" s="873">
        <f t="shared" si="24"/>
        <v>1.2585430624967506</v>
      </c>
      <c r="L20" s="593">
        <f t="shared" si="24"/>
        <v>0.6002692916312502</v>
      </c>
      <c r="M20" s="593">
        <f t="shared" si="25"/>
        <v>1.8588123541280008</v>
      </c>
      <c r="N20" s="873">
        <f>'T4'!N18/'T1'!$E16*100</f>
        <v>0.9066020674654981</v>
      </c>
      <c r="O20" s="576">
        <f>'T4'!O18/'T1'!$E16*100</f>
        <v>0</v>
      </c>
      <c r="P20" s="593">
        <f t="shared" si="26"/>
        <v>0.9066020674654981</v>
      </c>
      <c r="Q20" s="593">
        <f>'T4'!Q18/'T1'!$E16*100</f>
        <v>1.5464952192713539</v>
      </c>
      <c r="R20" s="1113">
        <f>'T4'!R18/'T1'!$E16*100</f>
        <v>0</v>
      </c>
      <c r="S20" s="1120">
        <f t="shared" si="27"/>
        <v>1.5464952192713539</v>
      </c>
      <c r="T20" s="895">
        <f t="shared" si="28"/>
        <v>2.4530972867368521</v>
      </c>
      <c r="U20" s="1120">
        <f t="shared" si="29"/>
        <v>0</v>
      </c>
      <c r="V20" s="593">
        <f t="shared" si="30"/>
        <v>2.4530972867368521</v>
      </c>
      <c r="W20" s="873">
        <f>'T4'!W18/'T1'!$E16*100</f>
        <v>0.38527601635876929</v>
      </c>
      <c r="X20" s="1127">
        <f>'T4'!X18/'T1'!$E16*100</f>
        <v>0.15174789900241695</v>
      </c>
      <c r="Y20" s="594">
        <f t="shared" si="31"/>
        <v>0.53702391536118621</v>
      </c>
      <c r="Z20" s="873">
        <f>'T4'!Z18/'T1'!$E16*100</f>
        <v>0.74620310265591316</v>
      </c>
      <c r="AA20" s="1127">
        <f>'T4'!AA18/'T1'!$E16*100</f>
        <v>8.3188995003792399E-2</v>
      </c>
      <c r="AB20" s="878">
        <f t="shared" si="32"/>
        <v>0.82939209765970556</v>
      </c>
      <c r="AC20" s="593">
        <f>'T4'!AC18/'T1'!$E16*100</f>
        <v>0.17499974507936072</v>
      </c>
      <c r="AD20" s="593">
        <f>'T4'!AD18/'T1'!$E16*100</f>
        <v>0.38645032236413818</v>
      </c>
      <c r="AE20" s="593">
        <f t="shared" si="33"/>
        <v>0.5614500674434989</v>
      </c>
      <c r="AF20" s="873">
        <f t="shared" si="34"/>
        <v>5.0192754472964047</v>
      </c>
      <c r="AG20" s="593">
        <f t="shared" si="35"/>
        <v>0.32681340677847659</v>
      </c>
      <c r="AH20" s="593">
        <f t="shared" si="36"/>
        <v>5.346088854074881</v>
      </c>
      <c r="AI20" s="873">
        <f t="shared" si="37"/>
        <v>2.7538905806140606</v>
      </c>
      <c r="AJ20" s="593">
        <f t="shared" si="38"/>
        <v>0.2829523155542612</v>
      </c>
      <c r="AK20" s="593">
        <f t="shared" si="39"/>
        <v>3.0368428961683218</v>
      </c>
      <c r="AL20" s="855">
        <f t="shared" si="40"/>
        <v>7.7731660279104648</v>
      </c>
      <c r="AM20" s="878">
        <f t="shared" si="41"/>
        <v>0.60976572233273774</v>
      </c>
      <c r="AN20" s="593">
        <f t="shared" si="42"/>
        <v>8.3829317502432019</v>
      </c>
      <c r="AO20" s="993"/>
    </row>
    <row r="21" spans="1:43" s="758" customFormat="1" ht="12.75" customHeight="1">
      <c r="A21" s="819" t="s">
        <v>202</v>
      </c>
      <c r="B21" s="892">
        <f>'T4'!B19/'T1'!$E17*100</f>
        <v>2.3940114702357764</v>
      </c>
      <c r="C21" s="1120">
        <f>'T4'!C19/'T1'!$E17*100</f>
        <v>0.10760740821341126</v>
      </c>
      <c r="D21" s="593">
        <f t="shared" si="21"/>
        <v>2.5016188784491877</v>
      </c>
      <c r="E21" s="593">
        <f>'T4'!E19/'T1'!$E17*100</f>
        <v>1.0110937124585335</v>
      </c>
      <c r="F21" s="576">
        <f>'T4'!F19/'T1'!$E17*100</f>
        <v>-3.8705287594648259E-2</v>
      </c>
      <c r="G21" s="593">
        <f t="shared" si="22"/>
        <v>0.97238842486388521</v>
      </c>
      <c r="H21" s="593">
        <f>'T4'!H19/'T1'!$E17*100</f>
        <v>0.90489520821685232</v>
      </c>
      <c r="I21" s="593">
        <f>'T4'!I19/'T1'!$E17*100</f>
        <v>1.8106333988160327E-2</v>
      </c>
      <c r="J21" s="593">
        <f t="shared" si="23"/>
        <v>0.92300154220501263</v>
      </c>
      <c r="K21" s="873">
        <f t="shared" si="24"/>
        <v>1.9159889206753857</v>
      </c>
      <c r="L21" s="576">
        <f t="shared" si="24"/>
        <v>-2.0598953606487932E-2</v>
      </c>
      <c r="M21" s="593">
        <f t="shared" si="25"/>
        <v>1.8953899670688978</v>
      </c>
      <c r="N21" s="873">
        <f>'T4'!N19/'T1'!$E17*100</f>
        <v>1.5514600818377204</v>
      </c>
      <c r="O21" s="576">
        <f>'T4'!O19/'T1'!$E17*100</f>
        <v>0</v>
      </c>
      <c r="P21" s="593">
        <f t="shared" si="26"/>
        <v>1.5514600818377204</v>
      </c>
      <c r="Q21" s="593">
        <f>'T4'!Q19/'T1'!$E17*100</f>
        <v>2.4955411105395169</v>
      </c>
      <c r="R21" s="1113">
        <f>'T4'!R19/'T1'!$E17*100</f>
        <v>0</v>
      </c>
      <c r="S21" s="1120">
        <f t="shared" si="27"/>
        <v>2.4955411105395169</v>
      </c>
      <c r="T21" s="895">
        <f t="shared" si="28"/>
        <v>4.0470011923772375</v>
      </c>
      <c r="U21" s="1120">
        <f t="shared" si="29"/>
        <v>0</v>
      </c>
      <c r="V21" s="593">
        <f t="shared" si="30"/>
        <v>4.0470011923772375</v>
      </c>
      <c r="W21" s="873">
        <f>'T4'!W19/'T1'!$E17*100</f>
        <v>1.3455339323947073</v>
      </c>
      <c r="X21" s="1127">
        <f>'T4'!X19/'T1'!$E17*100</f>
        <v>0.57958171093297028</v>
      </c>
      <c r="Y21" s="594">
        <f t="shared" si="31"/>
        <v>1.9251156433276777</v>
      </c>
      <c r="Z21" s="873">
        <f>'T4'!Z19/'T1'!$E17*100</f>
        <v>0.67248740504685178</v>
      </c>
      <c r="AA21" s="1127">
        <f>'T4'!AA19/'T1'!$E17*100</f>
        <v>9.8488541796177179E-2</v>
      </c>
      <c r="AB21" s="878">
        <f t="shared" si="32"/>
        <v>0.77097594684302895</v>
      </c>
      <c r="AC21" s="593">
        <f>'T4'!AC19/'T1'!$E17*100</f>
        <v>0.18587571826071092</v>
      </c>
      <c r="AD21" s="593">
        <f>'T4'!AD19/'T1'!$E17*100</f>
        <v>0.28501675362151313</v>
      </c>
      <c r="AE21" s="593">
        <f t="shared" si="33"/>
        <v>0.47089247188222405</v>
      </c>
      <c r="AF21" s="873">
        <f t="shared" si="34"/>
        <v>7.1604623202343003</v>
      </c>
      <c r="AG21" s="593">
        <f t="shared" si="35"/>
        <v>6.8902120618762996E-2</v>
      </c>
      <c r="AH21" s="593">
        <f t="shared" si="36"/>
        <v>7.2293644408530628</v>
      </c>
      <c r="AI21" s="873">
        <f t="shared" si="37"/>
        <v>4.36352332510703</v>
      </c>
      <c r="AJ21" s="593">
        <f t="shared" si="38"/>
        <v>1.8106333988160327E-2</v>
      </c>
      <c r="AK21" s="593">
        <f t="shared" si="39"/>
        <v>4.3816296590951902</v>
      </c>
      <c r="AL21" s="855">
        <f t="shared" si="40"/>
        <v>11.52398564534133</v>
      </c>
      <c r="AM21" s="878">
        <f t="shared" si="41"/>
        <v>8.700845460692333E-2</v>
      </c>
      <c r="AN21" s="1130">
        <f t="shared" si="42"/>
        <v>11.610994099948254</v>
      </c>
    </row>
    <row r="22" spans="1:43" s="758" customFormat="1" ht="12.75" customHeight="1">
      <c r="A22" s="819" t="s">
        <v>203</v>
      </c>
      <c r="B22" s="892">
        <f>'T4'!B20/'T1'!$E18*100</f>
        <v>4.3859679175947051</v>
      </c>
      <c r="C22" s="576">
        <f>'T4'!C20/'T1'!$E18*100</f>
        <v>-0.1724700237232131</v>
      </c>
      <c r="D22" s="593">
        <f t="shared" si="21"/>
        <v>4.2134978938714918</v>
      </c>
      <c r="E22" s="593">
        <f>'T4'!E20/'T1'!$E18*100</f>
        <v>1.3030447114193022</v>
      </c>
      <c r="F22" s="576">
        <f>'T4'!F20/'T1'!$E18*100</f>
        <v>-0.20582067762033246</v>
      </c>
      <c r="G22" s="593">
        <f t="shared" si="22"/>
        <v>1.0972240337989698</v>
      </c>
      <c r="H22" s="593">
        <f>'T4'!H20/'T1'!$E18*100</f>
        <v>1.1866918751578208</v>
      </c>
      <c r="I22" s="576">
        <f>'T4'!I20/'T1'!$E18*100</f>
        <v>-0.1827780539818871</v>
      </c>
      <c r="J22" s="593">
        <f t="shared" si="23"/>
        <v>1.0039138211759338</v>
      </c>
      <c r="K22" s="873">
        <f t="shared" si="24"/>
        <v>2.489736586577123</v>
      </c>
      <c r="L22" s="576">
        <f t="shared" si="24"/>
        <v>-0.38859873160221958</v>
      </c>
      <c r="M22" s="593">
        <f t="shared" si="25"/>
        <v>2.1011378549749034</v>
      </c>
      <c r="N22" s="832">
        <f>'T4'!N20/'T1'!$E18*100</f>
        <v>0</v>
      </c>
      <c r="O22" s="593">
        <f>'T4'!O20/'T1'!$E18*100</f>
        <v>2.2625571780791682E-2</v>
      </c>
      <c r="P22" s="593">
        <f t="shared" si="26"/>
        <v>2.2625571780791682E-2</v>
      </c>
      <c r="Q22" s="593">
        <f>'T4'!Q20/'T1'!$E18*100</f>
        <v>2.6379117038796784</v>
      </c>
      <c r="R22" s="1113">
        <f>'T4'!R20/'T1'!$E18*100</f>
        <v>0</v>
      </c>
      <c r="S22" s="1120">
        <f t="shared" si="27"/>
        <v>2.6379117038796784</v>
      </c>
      <c r="T22" s="895">
        <f t="shared" si="28"/>
        <v>2.6379117038796784</v>
      </c>
      <c r="U22" s="1120">
        <f t="shared" si="29"/>
        <v>2.2625571780791682E-2</v>
      </c>
      <c r="V22" s="593">
        <f t="shared" si="30"/>
        <v>2.6605372756604702</v>
      </c>
      <c r="W22" s="873">
        <f>'T4'!W20/'T1'!$E18*100</f>
        <v>3.9491030319410092E-2</v>
      </c>
      <c r="X22" s="1127">
        <f>'T4'!X20/'T1'!$E18*100</f>
        <v>0.29100890224239045</v>
      </c>
      <c r="Y22" s="594">
        <f t="shared" si="31"/>
        <v>0.33049993256180055</v>
      </c>
      <c r="Z22" s="873">
        <f>'T4'!Z20/'T1'!$E18*100</f>
        <v>0.29376764113433301</v>
      </c>
      <c r="AA22" s="1127">
        <f>'T4'!AA20/'T1'!$E18*100</f>
        <v>0.13362620584513848</v>
      </c>
      <c r="AB22" s="878">
        <f t="shared" si="32"/>
        <v>0.42739384697947147</v>
      </c>
      <c r="AC22" s="593">
        <f>'T4'!AC20/'T1'!$E18*100</f>
        <v>3.3723031442292543E-2</v>
      </c>
      <c r="AD22" s="593">
        <f>'T4'!AD20/'T1'!$E18*100</f>
        <v>0.5373595099345333</v>
      </c>
      <c r="AE22" s="593">
        <f t="shared" si="33"/>
        <v>0.57108254137682579</v>
      </c>
      <c r="AF22" s="873">
        <f t="shared" si="34"/>
        <v>6.0559943319100427</v>
      </c>
      <c r="AG22" s="576">
        <f t="shared" si="35"/>
        <v>-0.35566512956275392</v>
      </c>
      <c r="AH22" s="593">
        <f t="shared" si="36"/>
        <v>5.7003292023472891</v>
      </c>
      <c r="AI22" s="873">
        <f t="shared" si="37"/>
        <v>4.7865981970595621</v>
      </c>
      <c r="AJ22" s="576">
        <f t="shared" si="38"/>
        <v>-0.1827780539818871</v>
      </c>
      <c r="AK22" s="593">
        <f t="shared" si="39"/>
        <v>4.6038201430776748</v>
      </c>
      <c r="AL22" s="855">
        <f t="shared" si="40"/>
        <v>10.842592528969604</v>
      </c>
      <c r="AM22" s="1113">
        <f t="shared" si="41"/>
        <v>-0.53844318354464105</v>
      </c>
      <c r="AN22" s="1130">
        <f t="shared" si="42"/>
        <v>10.304149345424962</v>
      </c>
    </row>
    <row r="23" spans="1:43" s="758" customFormat="1" ht="12.75" customHeight="1">
      <c r="A23" s="819" t="s">
        <v>204</v>
      </c>
      <c r="B23" s="892">
        <f>'T4'!B21/'T1'!$E19*100</f>
        <v>1.810571512751608</v>
      </c>
      <c r="C23" s="1120">
        <f>'T4'!C21/'T1'!$E19*100</f>
        <v>8.2723250233741382E-3</v>
      </c>
      <c r="D23" s="593">
        <f t="shared" si="21"/>
        <v>1.818843837774982</v>
      </c>
      <c r="E23" s="593">
        <f>'T4'!E21/'T1'!$E19*100</f>
        <v>0.65463695199834393</v>
      </c>
      <c r="F23" s="1120">
        <f>'T4'!F21/'T1'!$E19*100</f>
        <v>0.39868743289465858</v>
      </c>
      <c r="G23" s="593">
        <f t="shared" si="22"/>
        <v>1.0533243848930025</v>
      </c>
      <c r="H23" s="593">
        <f>'T4'!H21/'T1'!$E19*100</f>
        <v>0.53474403717498331</v>
      </c>
      <c r="I23" s="593">
        <f>'T4'!I21/'T1'!$E19*100</f>
        <v>0.35571143669190253</v>
      </c>
      <c r="J23" s="593">
        <f t="shared" si="23"/>
        <v>0.89045547386688584</v>
      </c>
      <c r="K23" s="873">
        <f t="shared" si="24"/>
        <v>1.1893809891733271</v>
      </c>
      <c r="L23" s="593">
        <f t="shared" si="24"/>
        <v>0.7543988695865611</v>
      </c>
      <c r="M23" s="593">
        <f t="shared" si="25"/>
        <v>1.9437798587598882</v>
      </c>
      <c r="N23" s="873">
        <f>'T4'!N21/'T1'!$E19*100</f>
        <v>0.61697563207322903</v>
      </c>
      <c r="O23" s="576">
        <f>'T4'!O21/'T1'!$E19*100</f>
        <v>0</v>
      </c>
      <c r="P23" s="593">
        <f t="shared" si="26"/>
        <v>0.61697563207322903</v>
      </c>
      <c r="Q23" s="593">
        <f>'T4'!Q21/'T1'!$E19*100</f>
        <v>1.1708185569130063</v>
      </c>
      <c r="R23" s="1113">
        <f>'T4'!R21/'T1'!$E19*100</f>
        <v>0</v>
      </c>
      <c r="S23" s="1120">
        <f t="shared" si="27"/>
        <v>1.1708185569130063</v>
      </c>
      <c r="T23" s="895">
        <f t="shared" si="28"/>
        <v>1.7877941889862354</v>
      </c>
      <c r="U23" s="1120">
        <f t="shared" si="29"/>
        <v>0</v>
      </c>
      <c r="V23" s="593">
        <f t="shared" si="30"/>
        <v>1.7877941889862354</v>
      </c>
      <c r="W23" s="873">
        <f>'T4'!W21/'T1'!$E19*100</f>
        <v>0.35994552218264086</v>
      </c>
      <c r="X23" s="1127">
        <f>'T4'!X21/'T1'!$E19*100</f>
        <v>0.11177688744129001</v>
      </c>
      <c r="Y23" s="594">
        <f t="shared" si="31"/>
        <v>0.47172240962393086</v>
      </c>
      <c r="Z23" s="873">
        <f>'T4'!Z21/'T1'!$E19*100</f>
        <v>0.50171888296687128</v>
      </c>
      <c r="AA23" s="1127">
        <f>'T4'!AA21/'T1'!$E19*100</f>
        <v>6.1909923741490479E-2</v>
      </c>
      <c r="AB23" s="878">
        <f t="shared" si="32"/>
        <v>0.5636288067083618</v>
      </c>
      <c r="AC23" s="593">
        <f>'T4'!AC21/'T1'!$E19*100</f>
        <v>0.26165239187537426</v>
      </c>
      <c r="AD23" s="593">
        <f>'T4'!AD21/'T1'!$E19*100</f>
        <v>0.40907688740440601</v>
      </c>
      <c r="AE23" s="593">
        <f t="shared" si="33"/>
        <v>0.67072927927978032</v>
      </c>
      <c r="AF23" s="873">
        <f t="shared" si="34"/>
        <v>4.2055008938480674</v>
      </c>
      <c r="AG23" s="593">
        <f t="shared" si="35"/>
        <v>0.40695975791803274</v>
      </c>
      <c r="AH23" s="593">
        <f t="shared" si="36"/>
        <v>4.6124606517661002</v>
      </c>
      <c r="AI23" s="873">
        <f t="shared" si="37"/>
        <v>2.2883262926751762</v>
      </c>
      <c r="AJ23" s="593">
        <f t="shared" si="38"/>
        <v>0.35571143669190253</v>
      </c>
      <c r="AK23" s="593">
        <f t="shared" si="39"/>
        <v>2.6440377293670787</v>
      </c>
      <c r="AL23" s="855">
        <f t="shared" si="40"/>
        <v>6.4938271865232435</v>
      </c>
      <c r="AM23" s="878">
        <f t="shared" si="41"/>
        <v>0.76267119460993527</v>
      </c>
      <c r="AN23" s="1130">
        <f t="shared" si="42"/>
        <v>7.2564983811331789</v>
      </c>
    </row>
    <row r="24" spans="1:43" s="758" customFormat="1" ht="12.75" customHeight="1">
      <c r="A24" s="819" t="s">
        <v>205</v>
      </c>
      <c r="B24" s="892">
        <f>'T4'!B22/'T1'!$E20*100</f>
        <v>4.5231904184753642</v>
      </c>
      <c r="C24" s="1120">
        <f>'T4'!C22/'T1'!$E20*100</f>
        <v>3.3659513157843858E-2</v>
      </c>
      <c r="D24" s="593">
        <f t="shared" si="21"/>
        <v>4.5568499316332076</v>
      </c>
      <c r="E24" s="593">
        <f>'T4'!E22/'T1'!$E20*100</f>
        <v>0.97581320551695283</v>
      </c>
      <c r="F24" s="576">
        <f>'T4'!F22/'T1'!$E20*100</f>
        <v>-1.5156061313333474E-2</v>
      </c>
      <c r="G24" s="593">
        <f t="shared" si="22"/>
        <v>0.96065714420361936</v>
      </c>
      <c r="H24" s="593">
        <f>'T4'!H22/'T1'!$E20*100</f>
        <v>0.9207930495683081</v>
      </c>
      <c r="I24" s="576">
        <f>'T4'!I22/'T1'!$E20*100</f>
        <v>-1.4265121220643651E-2</v>
      </c>
      <c r="J24" s="593">
        <f t="shared" si="23"/>
        <v>0.90652792834766449</v>
      </c>
      <c r="K24" s="873">
        <f t="shared" si="24"/>
        <v>1.8966062550852609</v>
      </c>
      <c r="L24" s="576">
        <f t="shared" si="24"/>
        <v>-2.9421182533977124E-2</v>
      </c>
      <c r="M24" s="593">
        <f t="shared" si="25"/>
        <v>1.8671850725512837</v>
      </c>
      <c r="N24" s="832">
        <f>'T4'!N22/'T1'!$E20*100</f>
        <v>0</v>
      </c>
      <c r="O24" s="593">
        <f>'T4'!O22/'T1'!$E20*100</f>
        <v>2.4286376232177481E-2</v>
      </c>
      <c r="P24" s="593">
        <f t="shared" si="26"/>
        <v>2.4286376232177481E-2</v>
      </c>
      <c r="Q24" s="593">
        <f>'T4'!Q22/'T1'!$E20*100</f>
        <v>3.0124135893427719</v>
      </c>
      <c r="R24" s="1113">
        <f>'T4'!R22/'T1'!$E20*100</f>
        <v>0</v>
      </c>
      <c r="S24" s="1120">
        <f t="shared" si="27"/>
        <v>3.0124135893427719</v>
      </c>
      <c r="T24" s="895">
        <f t="shared" si="28"/>
        <v>3.0124135893427719</v>
      </c>
      <c r="U24" s="1120">
        <f t="shared" si="29"/>
        <v>2.4286376232177481E-2</v>
      </c>
      <c r="V24" s="593">
        <f t="shared" si="30"/>
        <v>3.0366999655749494</v>
      </c>
      <c r="W24" s="873">
        <f>'T4'!W22/'T1'!$E20*100</f>
        <v>4.6433710910189649E-2</v>
      </c>
      <c r="X24" s="1127">
        <f>'T4'!X22/'T1'!$E20*100</f>
        <v>0.33196776482584744</v>
      </c>
      <c r="Y24" s="594">
        <f t="shared" si="31"/>
        <v>0.37840147573603711</v>
      </c>
      <c r="Z24" s="873">
        <f>'T4'!Z22/'T1'!$E20*100</f>
        <v>0.20865916221338696</v>
      </c>
      <c r="AA24" s="1127">
        <f>'T4'!AA22/'T1'!$E20*100</f>
        <v>7.1366851606417148E-2</v>
      </c>
      <c r="AB24" s="878">
        <f t="shared" si="32"/>
        <v>0.28002601381980408</v>
      </c>
      <c r="AC24" s="593">
        <f>'T4'!AC22/'T1'!$E20*100</f>
        <v>3.7391214056340938E-2</v>
      </c>
      <c r="AD24" s="593">
        <f>'T4'!AD22/'T1'!$E20*100</f>
        <v>0.40626375215038385</v>
      </c>
      <c r="AE24" s="593">
        <f t="shared" si="33"/>
        <v>0.44365496620672479</v>
      </c>
      <c r="AF24" s="873">
        <f t="shared" si="34"/>
        <v>5.7914877111722349</v>
      </c>
      <c r="AG24" s="593">
        <f t="shared" si="35"/>
        <v>4.2789828076687866E-2</v>
      </c>
      <c r="AH24" s="593">
        <f t="shared" si="36"/>
        <v>5.834277539248923</v>
      </c>
      <c r="AI24" s="873">
        <f t="shared" si="37"/>
        <v>4.742805007493728</v>
      </c>
      <c r="AJ24" s="576">
        <f t="shared" si="38"/>
        <v>-1.4265121220643651E-2</v>
      </c>
      <c r="AK24" s="593">
        <f t="shared" si="39"/>
        <v>4.7285398862730847</v>
      </c>
      <c r="AL24" s="855">
        <f t="shared" si="40"/>
        <v>10.534292718665963</v>
      </c>
      <c r="AM24" s="878">
        <f t="shared" si="41"/>
        <v>2.8524706856044215E-2</v>
      </c>
      <c r="AN24" s="1130">
        <f t="shared" si="42"/>
        <v>10.562817425522008</v>
      </c>
    </row>
    <row r="25" spans="1:43" s="758" customFormat="1" ht="12.75" customHeight="1">
      <c r="A25" s="819" t="s">
        <v>206</v>
      </c>
      <c r="B25" s="892">
        <f>'T4'!B23/'T1'!$E21*100</f>
        <v>3.6620816735634838</v>
      </c>
      <c r="C25" s="1120">
        <f>'T4'!C23/'T1'!$E21*100</f>
        <v>6.5430871896638571E-2</v>
      </c>
      <c r="D25" s="593">
        <f t="shared" si="21"/>
        <v>3.7275125454601223</v>
      </c>
      <c r="E25" s="593">
        <f>'T4'!E23/'T1'!$E21*100</f>
        <v>0.69102579048079638</v>
      </c>
      <c r="F25" s="1120">
        <f>'T4'!F23/'T1'!$E21*100</f>
        <v>0.11220546208502379</v>
      </c>
      <c r="G25" s="593">
        <f t="shared" si="22"/>
        <v>0.80323125256582018</v>
      </c>
      <c r="H25" s="593">
        <f>'T4'!H23/'T1'!$E21*100</f>
        <v>0.78897254255684057</v>
      </c>
      <c r="I25" s="576">
        <f>'T4'!I23/'T1'!$E21*100</f>
        <v>9.8739258474208169E-2</v>
      </c>
      <c r="J25" s="593">
        <f t="shared" si="23"/>
        <v>0.88771180103104874</v>
      </c>
      <c r="K25" s="873">
        <f t="shared" si="24"/>
        <v>1.4799983330376369</v>
      </c>
      <c r="L25" s="593">
        <f t="shared" si="24"/>
        <v>0.21094472055923197</v>
      </c>
      <c r="M25" s="593">
        <f t="shared" si="25"/>
        <v>1.690943053596869</v>
      </c>
      <c r="N25" s="873">
        <f>'T4'!N23/'T1'!$E21*100</f>
        <v>1.3460891438567629E-2</v>
      </c>
      <c r="O25" s="593">
        <f>'T4'!O23/'T1'!$E21*100</f>
        <v>9.412309546011308E-3</v>
      </c>
      <c r="P25" s="593">
        <f t="shared" si="26"/>
        <v>2.2873200984578936E-2</v>
      </c>
      <c r="Q25" s="593">
        <f>'T4'!Q23/'T1'!$E21*100</f>
        <v>3.6383361284109004</v>
      </c>
      <c r="R25" s="1113">
        <f>'T4'!R23/'T1'!$E21*100</f>
        <v>0</v>
      </c>
      <c r="S25" s="1120">
        <f t="shared" si="27"/>
        <v>3.6383361284109004</v>
      </c>
      <c r="T25" s="895">
        <f t="shared" si="28"/>
        <v>3.651797019849468</v>
      </c>
      <c r="U25" s="1120">
        <f t="shared" si="29"/>
        <v>9.412309546011308E-3</v>
      </c>
      <c r="V25" s="593">
        <f t="shared" si="30"/>
        <v>3.6612093293954793</v>
      </c>
      <c r="W25" s="873">
        <f>'T4'!W23/'T1'!$E21*100</f>
        <v>4.0356764944561349E-2</v>
      </c>
      <c r="X25" s="1127">
        <f>'T4'!X23/'T1'!$E21*100</f>
        <v>0.29593519439581734</v>
      </c>
      <c r="Y25" s="594">
        <f t="shared" si="31"/>
        <v>0.3362919593403787</v>
      </c>
      <c r="Z25" s="873">
        <f>'T4'!Z23/'T1'!$E21*100</f>
        <v>0.25856774634291241</v>
      </c>
      <c r="AA25" s="1127">
        <f>'T4'!AA23/'T1'!$E21*100</f>
        <v>0.11467604941725318</v>
      </c>
      <c r="AB25" s="878">
        <f t="shared" si="32"/>
        <v>0.37324379576016559</v>
      </c>
      <c r="AC25" s="593">
        <f>'T4'!AC23/'T1'!$E21*100</f>
        <v>3.3797859767029627E-2</v>
      </c>
      <c r="AD25" s="593">
        <f>'T4'!AD23/'T1'!$E21*100</f>
        <v>0.39846824420696786</v>
      </c>
      <c r="AE25" s="593">
        <f t="shared" si="33"/>
        <v>0.43226610397399751</v>
      </c>
      <c r="AF25" s="873">
        <f t="shared" si="34"/>
        <v>4.6992907265373507</v>
      </c>
      <c r="AG25" s="593">
        <f t="shared" si="35"/>
        <v>0.18704864352767364</v>
      </c>
      <c r="AH25" s="593">
        <f t="shared" si="36"/>
        <v>4.8863393700650244</v>
      </c>
      <c r="AI25" s="873">
        <f t="shared" si="37"/>
        <v>5.2363881589877801</v>
      </c>
      <c r="AJ25" s="593">
        <f t="shared" si="38"/>
        <v>9.8739258474208169E-2</v>
      </c>
      <c r="AK25" s="593">
        <f t="shared" si="39"/>
        <v>5.3351274174619885</v>
      </c>
      <c r="AL25" s="855">
        <f t="shared" si="40"/>
        <v>9.9356788855251317</v>
      </c>
      <c r="AM25" s="878">
        <f t="shared" si="41"/>
        <v>0.28578790200188181</v>
      </c>
      <c r="AN25" s="1130">
        <f t="shared" si="42"/>
        <v>10.221466787527014</v>
      </c>
    </row>
    <row r="26" spans="1:43" s="758" customFormat="1" ht="12.75" customHeight="1">
      <c r="A26" s="819" t="s">
        <v>207</v>
      </c>
      <c r="B26" s="892">
        <f>'T4'!B24/'T1'!$E22*100</f>
        <v>2.752964331760944</v>
      </c>
      <c r="C26" s="1120">
        <f>'T4'!C24/'T1'!$E22*100</f>
        <v>1.0756288253281579E-2</v>
      </c>
      <c r="D26" s="593">
        <f t="shared" si="21"/>
        <v>2.7637206200142255</v>
      </c>
      <c r="E26" s="593">
        <f>'T4'!E24/'T1'!$E22*100</f>
        <v>1.1526365293639165</v>
      </c>
      <c r="F26" s="576">
        <f>'T4'!F24/'T1'!$E22*100</f>
        <v>-0.2238855519361227</v>
      </c>
      <c r="G26" s="593">
        <f t="shared" si="22"/>
        <v>0.92875097742779378</v>
      </c>
      <c r="H26" s="593">
        <f>'T4'!H24/'T1'!$E22*100</f>
        <v>1.1815897229575711</v>
      </c>
      <c r="I26" s="576">
        <f>'T4'!I24/'T1'!$E22*100</f>
        <v>-0.22385117962082424</v>
      </c>
      <c r="J26" s="593">
        <f t="shared" si="23"/>
        <v>0.95773854333674691</v>
      </c>
      <c r="K26" s="873">
        <f t="shared" si="24"/>
        <v>2.3342262523214874</v>
      </c>
      <c r="L26" s="576">
        <f t="shared" si="24"/>
        <v>-0.44773673155694693</v>
      </c>
      <c r="M26" s="593">
        <f t="shared" si="25"/>
        <v>1.8864895207645405</v>
      </c>
      <c r="N26" s="832">
        <f>'T4'!N24/'T1'!$E22*100</f>
        <v>0</v>
      </c>
      <c r="O26" s="593">
        <f>'T4'!O24/'T1'!$E22*100</f>
        <v>5.6912419312750439E-6</v>
      </c>
      <c r="P26" s="593">
        <f t="shared" si="26"/>
        <v>5.6912419312750439E-6</v>
      </c>
      <c r="Q26" s="593">
        <f>'T4'!Q24/'T1'!$E22*100</f>
        <v>2.0570496817482744</v>
      </c>
      <c r="R26" s="1113">
        <f>'T4'!R24/'T1'!$E22*100</f>
        <v>0</v>
      </c>
      <c r="S26" s="1120">
        <f t="shared" si="27"/>
        <v>2.0570496817482744</v>
      </c>
      <c r="T26" s="895">
        <f t="shared" si="28"/>
        <v>2.0570496817482744</v>
      </c>
      <c r="U26" s="1120">
        <f t="shared" si="29"/>
        <v>5.6912419312750439E-6</v>
      </c>
      <c r="V26" s="593">
        <f t="shared" si="30"/>
        <v>2.0570553729902055</v>
      </c>
      <c r="W26" s="832">
        <f>'T4'!W24/'T1'!$E22*100</f>
        <v>0</v>
      </c>
      <c r="X26" s="1127">
        <f>'T4'!X24/'T1'!$E22*100</f>
        <v>0.44045499020387818</v>
      </c>
      <c r="Y26" s="594">
        <f t="shared" si="31"/>
        <v>0.44045499020387818</v>
      </c>
      <c r="Z26" s="873">
        <f>'T4'!Z24/'T1'!$E22*100</f>
        <v>8.8241398275587218E-2</v>
      </c>
      <c r="AA26" s="1127">
        <f>'T4'!AA24/'T1'!$E22*100</f>
        <v>4.9022535074985066E-2</v>
      </c>
      <c r="AB26" s="878">
        <f t="shared" si="32"/>
        <v>0.1372639333505723</v>
      </c>
      <c r="AC26" s="593">
        <f>'T4'!AC24/'T1'!$E22*100</f>
        <v>1.8895052731148051E-2</v>
      </c>
      <c r="AD26" s="593">
        <f>'T4'!AD24/'T1'!$E22*100</f>
        <v>0.5144940942962789</v>
      </c>
      <c r="AE26" s="593">
        <f t="shared" si="33"/>
        <v>0.5333891470274269</v>
      </c>
      <c r="AF26" s="873">
        <f t="shared" si="34"/>
        <v>4.0127373121315957</v>
      </c>
      <c r="AG26" s="576">
        <f t="shared" si="35"/>
        <v>-0.21312357244090985</v>
      </c>
      <c r="AH26" s="593">
        <f t="shared" si="36"/>
        <v>3.7996137396906859</v>
      </c>
      <c r="AI26" s="873">
        <f t="shared" si="37"/>
        <v>4.242611024280988</v>
      </c>
      <c r="AJ26" s="576">
        <f t="shared" si="38"/>
        <v>-0.22385117962082424</v>
      </c>
      <c r="AK26" s="593">
        <f t="shared" si="39"/>
        <v>4.0187598446601633</v>
      </c>
      <c r="AL26" s="855">
        <f t="shared" si="40"/>
        <v>8.2553483364125846</v>
      </c>
      <c r="AM26" s="1113">
        <f t="shared" si="41"/>
        <v>-0.43697475206173408</v>
      </c>
      <c r="AN26" s="1130">
        <f t="shared" si="42"/>
        <v>7.8183735843508506</v>
      </c>
    </row>
    <row r="27" spans="1:43" s="758" customFormat="1" ht="12.75" customHeight="1">
      <c r="A27" s="819" t="s">
        <v>208</v>
      </c>
      <c r="B27" s="892">
        <f>'T4'!B25/'T1'!$E23*100</f>
        <v>3.0337367367740846</v>
      </c>
      <c r="C27" s="1120">
        <f>'T4'!C25/'T1'!$E23*100</f>
        <v>1.0834432026776215E-2</v>
      </c>
      <c r="D27" s="593">
        <f t="shared" si="21"/>
        <v>3.0445711688008608</v>
      </c>
      <c r="E27" s="593">
        <f>'T4'!E25/'T1'!$E23*100</f>
        <v>0.98609180113686112</v>
      </c>
      <c r="F27" s="576">
        <f>'T4'!F25/'T1'!$E23*100</f>
        <v>-0.1173148428328471</v>
      </c>
      <c r="G27" s="593">
        <f t="shared" si="22"/>
        <v>0.86877695830401402</v>
      </c>
      <c r="H27" s="593">
        <f>'T4'!H25/'T1'!$E23*100</f>
        <v>1.0543471968214488</v>
      </c>
      <c r="I27" s="576">
        <f>'T4'!I25/'T1'!$E23*100</f>
        <v>-0.12526008549962747</v>
      </c>
      <c r="J27" s="593">
        <f t="shared" si="23"/>
        <v>0.92908711132182131</v>
      </c>
      <c r="K27" s="873">
        <f t="shared" si="24"/>
        <v>2.0404389979583097</v>
      </c>
      <c r="L27" s="576">
        <f t="shared" si="24"/>
        <v>-0.24257492833247457</v>
      </c>
      <c r="M27" s="593">
        <f t="shared" si="25"/>
        <v>1.7978640696258352</v>
      </c>
      <c r="N27" s="832">
        <f>'T4'!N25/'T1'!$E23*100</f>
        <v>0</v>
      </c>
      <c r="O27" s="593">
        <f>'T4'!O25/'T1'!$E23*100</f>
        <v>1.8724229222157229E-5</v>
      </c>
      <c r="P27" s="593">
        <f t="shared" si="26"/>
        <v>1.8724229222157229E-5</v>
      </c>
      <c r="Q27" s="593">
        <f>'T4'!Q25/'T1'!$E23*100</f>
        <v>1.9801874351959847</v>
      </c>
      <c r="R27" s="1113">
        <f>'T4'!R25/'T1'!$E23*100</f>
        <v>0</v>
      </c>
      <c r="S27" s="1120">
        <f t="shared" si="27"/>
        <v>1.9801874351959847</v>
      </c>
      <c r="T27" s="895">
        <f t="shared" si="28"/>
        <v>1.9801874351959847</v>
      </c>
      <c r="U27" s="1120">
        <f t="shared" si="29"/>
        <v>1.8724229222157229E-5</v>
      </c>
      <c r="V27" s="593">
        <f t="shared" si="30"/>
        <v>1.9802061594252069</v>
      </c>
      <c r="W27" s="832">
        <f>'T4'!W25/'T1'!$E23*100</f>
        <v>0</v>
      </c>
      <c r="X27" s="1127">
        <f>'T4'!X25/'T1'!$E23*100</f>
        <v>0.43083551564944672</v>
      </c>
      <c r="Y27" s="594">
        <f t="shared" si="31"/>
        <v>0.43083551564944672</v>
      </c>
      <c r="Z27" s="873">
        <f>'T4'!Z25/'T1'!$E23*100</f>
        <v>5.8493504436412637E-2</v>
      </c>
      <c r="AA27" s="1127">
        <f>'T4'!AA25/'T1'!$E23*100</f>
        <v>5.084844120419426E-2</v>
      </c>
      <c r="AB27" s="878">
        <f t="shared" si="32"/>
        <v>0.1093419456406069</v>
      </c>
      <c r="AC27" s="593">
        <f>'T4'!AC25/'T1'!$E23*100</f>
        <v>2.3322616626044599E-2</v>
      </c>
      <c r="AD27" s="593">
        <f>'T4'!AD25/'T1'!$E23*100</f>
        <v>0.4845539694052205</v>
      </c>
      <c r="AE27" s="593">
        <f t="shared" si="33"/>
        <v>0.50787658603126506</v>
      </c>
      <c r="AF27" s="873">
        <f t="shared" si="34"/>
        <v>4.1016446589734032</v>
      </c>
      <c r="AG27" s="576">
        <f t="shared" si="35"/>
        <v>-0.10646168657684874</v>
      </c>
      <c r="AH27" s="593">
        <f t="shared" si="36"/>
        <v>3.9951829723965546</v>
      </c>
      <c r="AI27" s="873">
        <f t="shared" si="37"/>
        <v>4.000772558276295</v>
      </c>
      <c r="AJ27" s="576">
        <f t="shared" si="38"/>
        <v>-0.12526008549962747</v>
      </c>
      <c r="AK27" s="593">
        <f t="shared" si="39"/>
        <v>3.8755124727766677</v>
      </c>
      <c r="AL27" s="855">
        <f t="shared" si="40"/>
        <v>8.1024172172496982</v>
      </c>
      <c r="AM27" s="1113">
        <f t="shared" si="41"/>
        <v>-0.23172177207647621</v>
      </c>
      <c r="AN27" s="1130">
        <f t="shared" si="42"/>
        <v>7.8706954451732223</v>
      </c>
    </row>
    <row r="28" spans="1:43" s="758" customFormat="1" ht="12.75" customHeight="1">
      <c r="A28" s="819" t="s">
        <v>209</v>
      </c>
      <c r="B28" s="892">
        <f>'T4'!B26/'T1'!$E24*100</f>
        <v>2.2052080306742199</v>
      </c>
      <c r="C28" s="1120">
        <f>'T4'!C26/'T1'!$E24*100</f>
        <v>1.1498003677976144E-2</v>
      </c>
      <c r="D28" s="593">
        <f t="shared" si="21"/>
        <v>2.216706034352196</v>
      </c>
      <c r="E28" s="593">
        <f>'T4'!E26/'T1'!$E24*100</f>
        <v>0.58738357500015992</v>
      </c>
      <c r="F28" s="1120">
        <f>'T4'!F26/'T1'!$E24*100</f>
        <v>0.38839399485663961</v>
      </c>
      <c r="G28" s="593">
        <f t="shared" si="22"/>
        <v>0.97577756985679953</v>
      </c>
      <c r="H28" s="593">
        <f>'T4'!H26/'T1'!$E24*100</f>
        <v>0.50510196455385292</v>
      </c>
      <c r="I28" s="593">
        <f>'T4'!I26/'T1'!$E24*100</f>
        <v>0.33776128470460276</v>
      </c>
      <c r="J28" s="593">
        <f t="shared" si="23"/>
        <v>0.84286324925845568</v>
      </c>
      <c r="K28" s="873">
        <f t="shared" si="24"/>
        <v>1.092485539554013</v>
      </c>
      <c r="L28" s="593">
        <f t="shared" si="24"/>
        <v>0.72615527956124237</v>
      </c>
      <c r="M28" s="593">
        <f t="shared" si="25"/>
        <v>1.8186408191152554</v>
      </c>
      <c r="N28" s="873">
        <f>'T4'!N26/'T1'!$E24*100</f>
        <v>1.3518262126429357</v>
      </c>
      <c r="O28" s="576">
        <f>'T4'!O26/'T1'!$E24*100</f>
        <v>0</v>
      </c>
      <c r="P28" s="593">
        <f t="shared" si="26"/>
        <v>1.3518262126429357</v>
      </c>
      <c r="Q28" s="593">
        <f>'T4'!Q26/'T1'!$E24*100</f>
        <v>2.3034678968987787</v>
      </c>
      <c r="R28" s="1113">
        <f>'T4'!R26/'T1'!$E24*100</f>
        <v>0</v>
      </c>
      <c r="S28" s="1120">
        <f t="shared" si="27"/>
        <v>2.3034678968987787</v>
      </c>
      <c r="T28" s="895">
        <f t="shared" si="28"/>
        <v>3.6552941095417144</v>
      </c>
      <c r="U28" s="1120">
        <f t="shared" si="29"/>
        <v>0</v>
      </c>
      <c r="V28" s="593">
        <f t="shared" si="30"/>
        <v>3.6552941095417144</v>
      </c>
      <c r="W28" s="873">
        <f>'T4'!W26/'T1'!$E24*100</f>
        <v>0.20492324702703707</v>
      </c>
      <c r="X28" s="1127">
        <f>'T4'!X26/'T1'!$E24*100</f>
        <v>8.478229609288096E-2</v>
      </c>
      <c r="Y28" s="594">
        <f t="shared" si="31"/>
        <v>0.28970554311991803</v>
      </c>
      <c r="Z28" s="873">
        <f>'T4'!Z26/'T1'!$E24*100</f>
        <v>0.92152665584542648</v>
      </c>
      <c r="AA28" s="1127">
        <f>'T4'!AA26/'T1'!$E24*100</f>
        <v>9.4543147709540143E-2</v>
      </c>
      <c r="AB28" s="878">
        <f t="shared" si="32"/>
        <v>1.0160698035549667</v>
      </c>
      <c r="AC28" s="593">
        <f>'T4'!AC26/'T1'!$E24*100</f>
        <v>0.17980516188091508</v>
      </c>
      <c r="AD28" s="593">
        <f>'T4'!AD26/'T1'!$E24*100</f>
        <v>0.31155059343902997</v>
      </c>
      <c r="AE28" s="593">
        <f t="shared" si="33"/>
        <v>0.49135575531994502</v>
      </c>
      <c r="AF28" s="873">
        <f t="shared" si="34"/>
        <v>5.4506728830706939</v>
      </c>
      <c r="AG28" s="593">
        <f t="shared" si="35"/>
        <v>0.39989199853461577</v>
      </c>
      <c r="AH28" s="593">
        <f t="shared" si="36"/>
        <v>5.85056488160531</v>
      </c>
      <c r="AI28" s="873">
        <f t="shared" si="37"/>
        <v>3.2994458986940827</v>
      </c>
      <c r="AJ28" s="593">
        <f t="shared" si="38"/>
        <v>0.33776128470460276</v>
      </c>
      <c r="AK28" s="593">
        <f t="shared" si="39"/>
        <v>3.6372071833986857</v>
      </c>
      <c r="AL28" s="855">
        <f t="shared" si="40"/>
        <v>8.7501187817647761</v>
      </c>
      <c r="AM28" s="878">
        <f t="shared" si="41"/>
        <v>0.73765328323921853</v>
      </c>
      <c r="AN28" s="1130">
        <f t="shared" si="42"/>
        <v>9.4877720650039947</v>
      </c>
    </row>
    <row r="29" spans="1:43" s="644" customFormat="1" ht="12.75" customHeight="1">
      <c r="A29" s="821" t="s">
        <v>210</v>
      </c>
      <c r="B29" s="892">
        <f>'T4'!B27/'T1'!$E25*100</f>
        <v>2.8790357150115744</v>
      </c>
      <c r="C29" s="1120">
        <f>'T4'!C27/'T1'!$E25*100</f>
        <v>1.4813208104702263E-3</v>
      </c>
      <c r="D29" s="593">
        <f t="shared" si="21"/>
        <v>2.8805170358220447</v>
      </c>
      <c r="E29" s="593">
        <f>'T4'!E27/'T1'!$E25*100</f>
        <v>1.0423282931995108</v>
      </c>
      <c r="F29" s="576">
        <f>'T4'!F27/'T1'!$E25*100</f>
        <v>-0.25536702393500244</v>
      </c>
      <c r="G29" s="593">
        <f t="shared" si="22"/>
        <v>0.78696126926450838</v>
      </c>
      <c r="H29" s="593">
        <f>'T4'!H27/'T1'!$E25*100</f>
        <v>1.3102455297833362</v>
      </c>
      <c r="I29" s="576">
        <f>'T4'!I27/'T1'!$E25*100</f>
        <v>-0.31929814593956996</v>
      </c>
      <c r="J29" s="593">
        <f t="shared" si="23"/>
        <v>0.99094738384376624</v>
      </c>
      <c r="K29" s="873">
        <f t="shared" si="24"/>
        <v>2.3525738229828468</v>
      </c>
      <c r="L29" s="576">
        <f t="shared" si="24"/>
        <v>-0.57466516987457239</v>
      </c>
      <c r="M29" s="593">
        <f t="shared" si="25"/>
        <v>1.7779086531082744</v>
      </c>
      <c r="N29" s="832">
        <f>'T4'!N27/'T1'!$E25*100</f>
        <v>0</v>
      </c>
      <c r="O29" s="593">
        <f>'T4'!O27/'T1'!$E25*100</f>
        <v>3.2411826461606507E-5</v>
      </c>
      <c r="P29" s="593">
        <f t="shared" si="26"/>
        <v>3.2411826461606507E-5</v>
      </c>
      <c r="Q29" s="593">
        <f>'T4'!Q27/'T1'!$E25*100</f>
        <v>1.9453326518126572</v>
      </c>
      <c r="R29" s="1113">
        <f>'T4'!R27/'T1'!$E25*100</f>
        <v>0</v>
      </c>
      <c r="S29" s="1120">
        <f t="shared" si="27"/>
        <v>1.9453326518126572</v>
      </c>
      <c r="T29" s="895">
        <f t="shared" si="28"/>
        <v>1.9453326518126572</v>
      </c>
      <c r="U29" s="1120">
        <f t="shared" si="29"/>
        <v>3.2411826461606507E-5</v>
      </c>
      <c r="V29" s="593">
        <f t="shared" si="30"/>
        <v>1.9453650636391189</v>
      </c>
      <c r="W29" s="832">
        <f>'T4'!W27/'T1'!$E25*100</f>
        <v>0</v>
      </c>
      <c r="X29" s="1127">
        <f>'T4'!X27/'T1'!$E25*100</f>
        <v>0.46415297348894985</v>
      </c>
      <c r="Y29" s="594">
        <f t="shared" si="31"/>
        <v>0.46415297348894985</v>
      </c>
      <c r="Z29" s="873">
        <f>'T4'!Z27/'T1'!$E25*100</f>
        <v>6.6188253711592288E-2</v>
      </c>
      <c r="AA29" s="1127">
        <f>'T4'!AA27/'T1'!$E25*100</f>
        <v>5.5120481327921807E-2</v>
      </c>
      <c r="AB29" s="878">
        <f t="shared" si="32"/>
        <v>0.12130873503951409</v>
      </c>
      <c r="AC29" s="593">
        <f>'T4'!AC27/'T1'!$E25*100</f>
        <v>1.8478071652883316E-2</v>
      </c>
      <c r="AD29" s="593">
        <f>'T4'!AD27/'T1'!$E25*100</f>
        <v>0.61073700913591866</v>
      </c>
      <c r="AE29" s="593">
        <f t="shared" si="33"/>
        <v>0.62921508078880195</v>
      </c>
      <c r="AF29" s="873">
        <f t="shared" si="34"/>
        <v>4.0060303335755609</v>
      </c>
      <c r="AG29" s="576">
        <f t="shared" si="35"/>
        <v>-0.2538532912980706</v>
      </c>
      <c r="AH29" s="593">
        <f t="shared" si="36"/>
        <v>3.7521770422774905</v>
      </c>
      <c r="AI29" s="873">
        <f t="shared" si="37"/>
        <v>4.3855886455487836</v>
      </c>
      <c r="AJ29" s="576">
        <f t="shared" si="38"/>
        <v>-0.31929814593956996</v>
      </c>
      <c r="AK29" s="593">
        <f t="shared" si="39"/>
        <v>4.066290499609214</v>
      </c>
      <c r="AL29" s="855">
        <f t="shared" si="40"/>
        <v>8.3916189791243454</v>
      </c>
      <c r="AM29" s="1113">
        <f t="shared" si="41"/>
        <v>-0.5731514372376405</v>
      </c>
      <c r="AN29" s="1130">
        <f t="shared" si="42"/>
        <v>7.8184675418867045</v>
      </c>
    </row>
    <row r="30" spans="1:43" s="644" customFormat="1" ht="12.75" customHeight="1">
      <c r="A30" s="821" t="s">
        <v>211</v>
      </c>
      <c r="B30" s="892">
        <f>'T4'!B28/'T1'!$E26*100</f>
        <v>4.6689373276682842</v>
      </c>
      <c r="C30" s="576">
        <f>'T4'!C28/'T1'!$E26*100</f>
        <v>-2.0223261843432736E-2</v>
      </c>
      <c r="D30" s="593">
        <f t="shared" si="21"/>
        <v>4.6487140658248514</v>
      </c>
      <c r="E30" s="593">
        <f>'T4'!E28/'T1'!$E26*100</f>
        <v>1.3116063514898255</v>
      </c>
      <c r="F30" s="576">
        <f>'T4'!F28/'T1'!$E26*100</f>
        <v>-0.38841796327348155</v>
      </c>
      <c r="G30" s="593">
        <f t="shared" si="22"/>
        <v>0.92318838821634397</v>
      </c>
      <c r="H30" s="593">
        <f>'T4'!H28/'T1'!$E26*100</f>
        <v>1.4937779995819427</v>
      </c>
      <c r="I30" s="576">
        <f>'T4'!I28/'T1'!$E26*100</f>
        <v>-0.44019276020671139</v>
      </c>
      <c r="J30" s="593">
        <f t="shared" si="23"/>
        <v>1.0535852393752312</v>
      </c>
      <c r="K30" s="873">
        <f t="shared" si="24"/>
        <v>2.8053843510717682</v>
      </c>
      <c r="L30" s="576">
        <f t="shared" si="24"/>
        <v>-0.82861072348019293</v>
      </c>
      <c r="M30" s="593">
        <f t="shared" si="25"/>
        <v>1.9767736275915753</v>
      </c>
      <c r="N30" s="832">
        <f>'T4'!N28/'T1'!$E26*100</f>
        <v>0</v>
      </c>
      <c r="O30" s="593">
        <f>'T4'!O28/'T1'!$E26*100</f>
        <v>4.7784566679357404E-2</v>
      </c>
      <c r="P30" s="593">
        <f t="shared" si="26"/>
        <v>4.7784566679357404E-2</v>
      </c>
      <c r="Q30" s="593">
        <f>'T4'!Q28/'T1'!$E26*100</f>
        <v>2.3454340120973236</v>
      </c>
      <c r="R30" s="1113">
        <f>'T4'!R28/'T1'!$E26*100</f>
        <v>0</v>
      </c>
      <c r="S30" s="1120">
        <f t="shared" si="27"/>
        <v>2.3454340120973236</v>
      </c>
      <c r="T30" s="895">
        <f t="shared" si="28"/>
        <v>2.3454340120973236</v>
      </c>
      <c r="U30" s="1120">
        <f t="shared" si="29"/>
        <v>4.7784566679357404E-2</v>
      </c>
      <c r="V30" s="593">
        <f t="shared" si="30"/>
        <v>2.3932185787766809</v>
      </c>
      <c r="W30" s="873">
        <f>'T4'!W28/'T1'!$E26*100</f>
        <v>3.4975394128401088E-2</v>
      </c>
      <c r="X30" s="1127">
        <f>'T4'!X28/'T1'!$E26*100</f>
        <v>0.26075300507528121</v>
      </c>
      <c r="Y30" s="594">
        <f t="shared" si="31"/>
        <v>0.29572839920368232</v>
      </c>
      <c r="Z30" s="873">
        <f>'T4'!Z28/'T1'!$E26*100</f>
        <v>0.27646677653152979</v>
      </c>
      <c r="AA30" s="1127">
        <f>'T4'!AA28/'T1'!$E26*100</f>
        <v>9.2080671087028776E-2</v>
      </c>
      <c r="AB30" s="878">
        <f t="shared" si="32"/>
        <v>0.36854744761855857</v>
      </c>
      <c r="AC30" s="593">
        <f>'T4'!AC28/'T1'!$E26*100</f>
        <v>4.5488641644013367E-2</v>
      </c>
      <c r="AD30" s="593">
        <f>'T4'!AD28/'T1'!$E26*100</f>
        <v>0.59652031122051641</v>
      </c>
      <c r="AE30" s="593">
        <f t="shared" si="33"/>
        <v>0.64200895286452975</v>
      </c>
      <c r="AF30" s="873">
        <f t="shared" si="34"/>
        <v>6.3374744914620544</v>
      </c>
      <c r="AG30" s="576">
        <f t="shared" si="35"/>
        <v>-0.36085665843755688</v>
      </c>
      <c r="AH30" s="593">
        <f t="shared" si="36"/>
        <v>5.9766178330244975</v>
      </c>
      <c r="AI30" s="873">
        <f t="shared" si="37"/>
        <v>4.7885659990620919</v>
      </c>
      <c r="AJ30" s="576">
        <f t="shared" si="38"/>
        <v>-0.44019276020671139</v>
      </c>
      <c r="AK30" s="593">
        <f t="shared" si="39"/>
        <v>4.3483732388553804</v>
      </c>
      <c r="AL30" s="855">
        <f t="shared" si="40"/>
        <v>11.126040490524147</v>
      </c>
      <c r="AM30" s="1113">
        <f t="shared" si="41"/>
        <v>-0.80104941864426826</v>
      </c>
      <c r="AN30" s="1130">
        <f t="shared" si="42"/>
        <v>10.324991071879879</v>
      </c>
    </row>
    <row r="31" spans="1:43" s="644" customFormat="1" ht="12.75" customHeight="1">
      <c r="A31" s="821" t="s">
        <v>212</v>
      </c>
      <c r="B31" s="892">
        <f>'T4'!B29/'T1'!$E27*100</f>
        <v>3.1264828399146385</v>
      </c>
      <c r="C31" s="576">
        <f>'T4'!C29/'T1'!$E27*100</f>
        <v>-2.5824026485960091E-3</v>
      </c>
      <c r="D31" s="593">
        <f t="shared" si="21"/>
        <v>3.1239004372660424</v>
      </c>
      <c r="E31" s="593">
        <f>'T4'!E29/'T1'!$E27*100</f>
        <v>1.2212933108885131</v>
      </c>
      <c r="F31" s="576">
        <f>'T4'!F29/'T1'!$E27*100</f>
        <v>-0.2803380745887038</v>
      </c>
      <c r="G31" s="593">
        <f t="shared" si="22"/>
        <v>0.94095523629980926</v>
      </c>
      <c r="H31" s="593">
        <f>'T4'!H29/'T1'!$E27*100</f>
        <v>1.3129316693596678</v>
      </c>
      <c r="I31" s="576">
        <f>'T4'!I29/'T1'!$E27*100</f>
        <v>-0.29846420927111666</v>
      </c>
      <c r="J31" s="593">
        <f t="shared" si="23"/>
        <v>1.014467460088551</v>
      </c>
      <c r="K31" s="873">
        <f t="shared" si="24"/>
        <v>2.5342249802481809</v>
      </c>
      <c r="L31" s="576">
        <f t="shared" si="24"/>
        <v>-0.57880228385982047</v>
      </c>
      <c r="M31" s="593">
        <f t="shared" si="25"/>
        <v>1.9554226963883603</v>
      </c>
      <c r="N31" s="832">
        <f>'T4'!N29/'T1'!$E27*100</f>
        <v>0</v>
      </c>
      <c r="O31" s="593">
        <f>'T4'!O29/'T1'!$E27*100</f>
        <v>1.3872200209295435E-5</v>
      </c>
      <c r="P31" s="593">
        <f t="shared" si="26"/>
        <v>1.3872200209295435E-5</v>
      </c>
      <c r="Q31" s="593">
        <f>'T4'!Q29/'T1'!$E27*100</f>
        <v>2.0585069187778871</v>
      </c>
      <c r="R31" s="1113">
        <f>'T4'!R29/'T1'!$E27*100</f>
        <v>0</v>
      </c>
      <c r="S31" s="1120">
        <f t="shared" si="27"/>
        <v>2.0585069187778871</v>
      </c>
      <c r="T31" s="895">
        <f t="shared" si="28"/>
        <v>2.0585069187778871</v>
      </c>
      <c r="U31" s="1120">
        <f t="shared" si="29"/>
        <v>1.3872200209295435E-5</v>
      </c>
      <c r="V31" s="593">
        <f t="shared" si="30"/>
        <v>2.0585207909780965</v>
      </c>
      <c r="W31" s="832">
        <f>'T4'!W29/'T1'!$E27*100</f>
        <v>0</v>
      </c>
      <c r="X31" s="1127">
        <f>'T4'!X29/'T1'!$E27*100</f>
        <v>0.55629211074351914</v>
      </c>
      <c r="Y31" s="594">
        <f t="shared" si="31"/>
        <v>0.55629211074351914</v>
      </c>
      <c r="Z31" s="873">
        <f>'T4'!Z29/'T1'!$E27*100</f>
        <v>0.10663970584996782</v>
      </c>
      <c r="AA31" s="1127">
        <f>'T4'!AA29/'T1'!$E27*100</f>
        <v>6.5993908818102048E-2</v>
      </c>
      <c r="AB31" s="878">
        <f t="shared" si="32"/>
        <v>0.17263361466806987</v>
      </c>
      <c r="AC31" s="593">
        <f>'T4'!AC29/'T1'!$E27*100</f>
        <v>6.7527988283032386E-2</v>
      </c>
      <c r="AD31" s="593">
        <f>'T4'!AD29/'T1'!$E27*100</f>
        <v>0.5938318301132528</v>
      </c>
      <c r="AE31" s="593">
        <f t="shared" si="33"/>
        <v>0.66135981839628522</v>
      </c>
      <c r="AF31" s="873">
        <f t="shared" si="34"/>
        <v>4.5219438449361524</v>
      </c>
      <c r="AG31" s="576">
        <f t="shared" si="35"/>
        <v>-0.28290660503709048</v>
      </c>
      <c r="AH31" s="593">
        <f t="shared" si="36"/>
        <v>4.2390372398990621</v>
      </c>
      <c r="AI31" s="873">
        <f t="shared" si="37"/>
        <v>4.5875564378124292</v>
      </c>
      <c r="AJ31" s="576">
        <f t="shared" si="38"/>
        <v>-0.29846420927111666</v>
      </c>
      <c r="AK31" s="593">
        <f t="shared" si="39"/>
        <v>4.2890922285413122</v>
      </c>
      <c r="AL31" s="855">
        <f t="shared" si="40"/>
        <v>9.1095002827485807</v>
      </c>
      <c r="AM31" s="1113">
        <f t="shared" si="41"/>
        <v>-0.58137081430820714</v>
      </c>
      <c r="AN31" s="1130">
        <f t="shared" si="42"/>
        <v>8.5281294684403743</v>
      </c>
    </row>
    <row r="32" spans="1:43" s="644" customFormat="1" ht="12.75" customHeight="1">
      <c r="A32" s="821" t="s">
        <v>213</v>
      </c>
      <c r="B32" s="892">
        <f>'T4'!B30/'T1'!$E28*100</f>
        <v>4.4089354371467513</v>
      </c>
      <c r="C32" s="1120">
        <f>'T4'!C30/'T1'!$E28*100</f>
        <v>1.2176289493165326E-2</v>
      </c>
      <c r="D32" s="593">
        <f t="shared" si="21"/>
        <v>4.4211117266399169</v>
      </c>
      <c r="E32" s="593">
        <f>'T4'!E30/'T1'!$E28*100</f>
        <v>0.85454183703623354</v>
      </c>
      <c r="F32" s="1120">
        <f>'T4'!F30/'T1'!$E28*100</f>
        <v>1.8606015814312721E-2</v>
      </c>
      <c r="G32" s="593">
        <f t="shared" si="22"/>
        <v>0.8731478528505463</v>
      </c>
      <c r="H32" s="593">
        <f>'T4'!H30/'T1'!$E28*100</f>
        <v>0.93492215317777139</v>
      </c>
      <c r="I32" s="593">
        <f>'T4'!I30/'T1'!$E28*100</f>
        <v>1.621270679835447E-2</v>
      </c>
      <c r="J32" s="593">
        <f t="shared" si="23"/>
        <v>0.9511348599761259</v>
      </c>
      <c r="K32" s="873">
        <f t="shared" si="24"/>
        <v>1.789463990214005</v>
      </c>
      <c r="L32" s="593">
        <f t="shared" si="24"/>
        <v>3.4818722612667191E-2</v>
      </c>
      <c r="M32" s="593">
        <f t="shared" si="25"/>
        <v>1.8242827128266723</v>
      </c>
      <c r="N32" s="832">
        <f>'T4'!N30/'T1'!$E28*100</f>
        <v>0</v>
      </c>
      <c r="O32" s="593">
        <f>'T4'!O30/'T1'!$E28*100</f>
        <v>2.4980807361231434E-2</v>
      </c>
      <c r="P32" s="593">
        <f t="shared" si="26"/>
        <v>2.4980807361231434E-2</v>
      </c>
      <c r="Q32" s="593">
        <f>'T4'!Q30/'T1'!$E28*100</f>
        <v>2.2732141106956623</v>
      </c>
      <c r="R32" s="1113">
        <f>'T4'!R30/'T1'!$E28*100</f>
        <v>0</v>
      </c>
      <c r="S32" s="1120">
        <f t="shared" si="27"/>
        <v>2.2732141106956623</v>
      </c>
      <c r="T32" s="895">
        <f t="shared" si="28"/>
        <v>2.2732141106956623</v>
      </c>
      <c r="U32" s="1120">
        <f t="shared" si="29"/>
        <v>2.4980807361231434E-2</v>
      </c>
      <c r="V32" s="593">
        <f t="shared" si="30"/>
        <v>2.2981949180568937</v>
      </c>
      <c r="W32" s="873">
        <f>'T4'!W30/'T1'!$E28*100</f>
        <v>3.8244267659300758E-2</v>
      </c>
      <c r="X32" s="1127">
        <f>'T4'!X30/'T1'!$E28*100</f>
        <v>0.29399353822803742</v>
      </c>
      <c r="Y32" s="594">
        <f t="shared" si="31"/>
        <v>0.3322378058873382</v>
      </c>
      <c r="Z32" s="873">
        <f>'T4'!Z30/'T1'!$E28*100</f>
        <v>0.24772413767365081</v>
      </c>
      <c r="AA32" s="1127">
        <f>'T4'!AA30/'T1'!$E28*100</f>
        <v>6.6487726706186301E-2</v>
      </c>
      <c r="AB32" s="878">
        <f t="shared" si="32"/>
        <v>0.31421186437983711</v>
      </c>
      <c r="AC32" s="593">
        <f>'T4'!AC30/'T1'!$E28*100</f>
        <v>2.9004549583679855E-2</v>
      </c>
      <c r="AD32" s="593">
        <f>'T4'!AD30/'T1'!$E28*100</f>
        <v>0.29517728809421662</v>
      </c>
      <c r="AE32" s="593">
        <f t="shared" si="33"/>
        <v>0.32418183767789649</v>
      </c>
      <c r="AF32" s="873">
        <f t="shared" si="34"/>
        <v>5.5784502290996159</v>
      </c>
      <c r="AG32" s="593">
        <f t="shared" si="35"/>
        <v>5.576311266870948E-2</v>
      </c>
      <c r="AH32" s="593">
        <f t="shared" si="36"/>
        <v>5.6342133417683256</v>
      </c>
      <c r="AI32" s="873">
        <f t="shared" si="37"/>
        <v>3.8637948169018745</v>
      </c>
      <c r="AJ32" s="593">
        <f t="shared" si="38"/>
        <v>1.621270679835447E-2</v>
      </c>
      <c r="AK32" s="593">
        <f t="shared" si="39"/>
        <v>3.8800075237002289</v>
      </c>
      <c r="AL32" s="855">
        <f t="shared" si="40"/>
        <v>9.4422450460014904</v>
      </c>
      <c r="AM32" s="878">
        <f t="shared" si="41"/>
        <v>7.1975819467063953E-2</v>
      </c>
      <c r="AN32" s="1130">
        <f t="shared" si="42"/>
        <v>9.5142208654685536</v>
      </c>
    </row>
    <row r="33" spans="1:40" s="644" customFormat="1" ht="12.75" customHeight="1" thickBot="1">
      <c r="A33" s="822" t="s">
        <v>214</v>
      </c>
      <c r="B33" s="894">
        <f>'T4'!B31/'T1'!$E29*100</f>
        <v>3.8764121429412732</v>
      </c>
      <c r="C33" s="1121">
        <f>'T4'!C31/'T1'!$E29*100</f>
        <v>-5.4537342000557786E-2</v>
      </c>
      <c r="D33" s="1122">
        <f t="shared" si="21"/>
        <v>3.8218748009407153</v>
      </c>
      <c r="E33" s="1122">
        <f>'T4'!E31/'T1'!$E29*100</f>
        <v>1.1647733542220478</v>
      </c>
      <c r="F33" s="1121">
        <f>'T4'!F31/'T1'!$E29*100</f>
        <v>-0.18869019054331815</v>
      </c>
      <c r="G33" s="1122">
        <f t="shared" si="22"/>
        <v>0.9760831636787296</v>
      </c>
      <c r="H33" s="1122">
        <f>'T4'!H31/'T1'!$E29*100</f>
        <v>1.2516112085633877</v>
      </c>
      <c r="I33" s="1121">
        <f>'T4'!I31/'T1'!$E29*100</f>
        <v>-0.20234045365566086</v>
      </c>
      <c r="J33" s="1122">
        <f t="shared" si="23"/>
        <v>1.0492707549077269</v>
      </c>
      <c r="K33" s="1116">
        <f t="shared" si="24"/>
        <v>2.4163845627854355</v>
      </c>
      <c r="L33" s="1121">
        <f t="shared" si="24"/>
        <v>-0.39103064419897904</v>
      </c>
      <c r="M33" s="1122">
        <f t="shared" si="25"/>
        <v>2.0253539185864566</v>
      </c>
      <c r="N33" s="1117">
        <f>'T4'!N31/'T1'!$E29*100</f>
        <v>0</v>
      </c>
      <c r="O33" s="1122">
        <f>'T4'!O31/'T1'!$E29*100</f>
        <v>2.6735327987139012E-3</v>
      </c>
      <c r="P33" s="1122">
        <f t="shared" si="26"/>
        <v>2.6735327987139012E-3</v>
      </c>
      <c r="Q33" s="1122">
        <f>'T4'!Q31/'T1'!$E29*100</f>
        <v>2.5979921977461835</v>
      </c>
      <c r="R33" s="1114">
        <f>'T4'!R31/'T1'!$E29*100</f>
        <v>0</v>
      </c>
      <c r="S33" s="1125">
        <f t="shared" si="27"/>
        <v>2.5979921977461835</v>
      </c>
      <c r="T33" s="1118">
        <f t="shared" si="28"/>
        <v>2.5979921977461835</v>
      </c>
      <c r="U33" s="1125">
        <f t="shared" si="29"/>
        <v>2.6735327987139012E-3</v>
      </c>
      <c r="V33" s="1122">
        <f t="shared" si="30"/>
        <v>2.6006657305448972</v>
      </c>
      <c r="W33" s="1116">
        <f>'T4'!W31/'T1'!$E29*100</f>
        <v>2.7444825583806599E-2</v>
      </c>
      <c r="X33" s="1128">
        <f>'T4'!X31/'T1'!$E29*100</f>
        <v>0.20391107421692817</v>
      </c>
      <c r="Y33" s="861">
        <f t="shared" si="31"/>
        <v>0.23135589980073476</v>
      </c>
      <c r="Z33" s="1116">
        <f>'T4'!Z31/'T1'!$E29*100</f>
        <v>0.27181794386547709</v>
      </c>
      <c r="AA33" s="1128">
        <f>'T4'!AA31/'T1'!$E29*100</f>
        <v>9.6912538975045051E-2</v>
      </c>
      <c r="AB33" s="879">
        <f t="shared" si="32"/>
        <v>0.36873048284052212</v>
      </c>
      <c r="AC33" s="1122">
        <f>'T4'!AC31/'T1'!$E29*100</f>
        <v>3.4458272791605758E-2</v>
      </c>
      <c r="AD33" s="1122">
        <f>'T4'!AD31/'T1'!$E29*100</f>
        <v>0.57654354429762655</v>
      </c>
      <c r="AE33" s="1122">
        <f t="shared" si="33"/>
        <v>0.61100181708923229</v>
      </c>
      <c r="AF33" s="1116">
        <f t="shared" si="34"/>
        <v>5.3749065394042104</v>
      </c>
      <c r="AG33" s="1121">
        <f t="shared" si="35"/>
        <v>-0.24055399974516203</v>
      </c>
      <c r="AH33" s="1122">
        <f t="shared" si="36"/>
        <v>5.1343525396590479</v>
      </c>
      <c r="AI33" s="1116">
        <f t="shared" si="37"/>
        <v>4.7269705637991706</v>
      </c>
      <c r="AJ33" s="1121">
        <f t="shared" si="38"/>
        <v>-0.20234045365566086</v>
      </c>
      <c r="AK33" s="1122">
        <f t="shared" si="39"/>
        <v>4.5246301101435096</v>
      </c>
      <c r="AL33" s="863">
        <f t="shared" si="40"/>
        <v>10.101877103203382</v>
      </c>
      <c r="AM33" s="1114">
        <f t="shared" si="41"/>
        <v>-0.4428944534008229</v>
      </c>
      <c r="AN33" s="1131">
        <f t="shared" si="42"/>
        <v>9.6589826498025584</v>
      </c>
    </row>
    <row r="34" spans="1:40">
      <c r="A34" s="1" t="s">
        <v>215</v>
      </c>
      <c r="E34" s="1124"/>
      <c r="AN34" s="250"/>
    </row>
    <row r="39" spans="1:40">
      <c r="E39" s="64"/>
      <c r="F39" s="64"/>
      <c r="G39" s="64"/>
      <c r="H39" s="64"/>
      <c r="I39" s="64"/>
      <c r="J39" s="64"/>
      <c r="K39" s="64"/>
      <c r="L39" s="64"/>
      <c r="M39" s="64"/>
    </row>
    <row r="43" spans="1:40">
      <c r="C43" s="64"/>
    </row>
  </sheetData>
  <pageMargins left="0.7" right="0.7" top="0.75" bottom="0.75" header="0.3" footer="0.3"/>
  <pageSetup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F8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/>
  <cols>
    <col min="1" max="1" width="18.5703125" style="1" customWidth="1"/>
    <col min="2" max="9" width="9.140625" customWidth="1"/>
    <col min="12" max="22" width="9.140625" customWidth="1"/>
    <col min="25" max="25" width="9.140625" style="68"/>
    <col min="26" max="27" width="0" style="68" hidden="1" customWidth="1"/>
    <col min="28" max="29" width="0" style="49" hidden="1" customWidth="1"/>
    <col min="30" max="40" width="9.140625" style="106" hidden="1" customWidth="1"/>
    <col min="41" max="41" width="0" style="107" hidden="1" customWidth="1"/>
    <col min="42" max="42" width="0" style="49" hidden="1" customWidth="1"/>
    <col min="43" max="44" width="0" hidden="1" customWidth="1"/>
    <col min="45" max="46" width="9.140625" hidden="1" customWidth="1"/>
    <col min="47" max="48" width="0" hidden="1" customWidth="1"/>
    <col min="49" max="52" width="9.140625" hidden="1" customWidth="1"/>
    <col min="53" max="53" width="9.140625" style="68" hidden="1" customWidth="1"/>
    <col min="54" max="54" width="0" hidden="1" customWidth="1"/>
    <col min="55" max="58" width="9.140625" hidden="1" customWidth="1"/>
  </cols>
  <sheetData>
    <row r="1" spans="1:57">
      <c r="A1" s="626" t="s">
        <v>308</v>
      </c>
      <c r="AB1" s="49" t="s">
        <v>98</v>
      </c>
      <c r="AK1" s="110" t="s">
        <v>170</v>
      </c>
      <c r="AS1" s="22">
        <v>1</v>
      </c>
      <c r="AT1" s="22" t="s">
        <v>77</v>
      </c>
    </row>
    <row r="2" spans="1:57" ht="15.75" thickBot="1">
      <c r="A2" s="986" t="s">
        <v>243</v>
      </c>
      <c r="B2" s="987"/>
      <c r="C2" s="988"/>
      <c r="D2" s="988"/>
      <c r="E2" s="988"/>
      <c r="F2" s="989"/>
      <c r="G2" s="989"/>
      <c r="H2" s="988"/>
      <c r="I2" s="988"/>
      <c r="J2" s="988"/>
      <c r="K2" s="988"/>
      <c r="L2" s="987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AB2" s="109">
        <v>0.17499999999999999</v>
      </c>
      <c r="AC2" s="109"/>
      <c r="AE2" s="3"/>
      <c r="AF2" s="3"/>
      <c r="AG2" s="3"/>
      <c r="AH2" s="3"/>
      <c r="AI2" s="3"/>
      <c r="AJ2" s="3"/>
      <c r="AK2" s="110" t="s">
        <v>78</v>
      </c>
      <c r="AL2" s="3"/>
      <c r="AM2" s="3"/>
      <c r="AN2" s="3"/>
      <c r="AO2" s="111"/>
      <c r="AP2" s="109"/>
      <c r="AS2" t="s">
        <v>99</v>
      </c>
      <c r="AT2" t="s">
        <v>100</v>
      </c>
      <c r="AW2" s="1" t="s">
        <v>101</v>
      </c>
      <c r="AX2" s="1" t="s">
        <v>102</v>
      </c>
      <c r="AY2" s="1" t="s">
        <v>103</v>
      </c>
      <c r="AZ2" s="1" t="s">
        <v>104</v>
      </c>
      <c r="BA2" s="1"/>
      <c r="BC2" s="1" t="s">
        <v>105</v>
      </c>
      <c r="BD2" s="1" t="s">
        <v>106</v>
      </c>
      <c r="BE2" s="1" t="s">
        <v>107</v>
      </c>
    </row>
    <row r="3" spans="1:57" s="625" customFormat="1" ht="13.5" thickBot="1">
      <c r="A3" s="1013"/>
      <c r="B3" s="1014" t="str">
        <f>IF($AS$1=1,AT3,AS3)</f>
        <v>Major Taxes Paid by Households (Including Intrastate Tax Shifts)</v>
      </c>
      <c r="C3" s="497"/>
      <c r="D3" s="497"/>
      <c r="E3" s="497"/>
      <c r="F3" s="497"/>
      <c r="G3" s="497"/>
      <c r="H3" s="497"/>
      <c r="I3" s="497"/>
      <c r="J3" s="497"/>
      <c r="K3" s="497"/>
      <c r="L3" s="435" t="s">
        <v>79</v>
      </c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992"/>
      <c r="AB3" s="1016"/>
      <c r="AC3" s="1017"/>
      <c r="AD3" s="1018" t="s">
        <v>80</v>
      </c>
      <c r="AE3" s="1019"/>
      <c r="AF3" s="1019"/>
      <c r="AG3" s="1019"/>
      <c r="AH3" s="1019"/>
      <c r="AI3" s="1019"/>
      <c r="AJ3" s="1019"/>
      <c r="AK3" s="1019"/>
      <c r="AL3" s="1019"/>
      <c r="AM3" s="1019"/>
      <c r="AN3" s="1020"/>
      <c r="AO3" s="1021"/>
      <c r="AP3" s="1017"/>
      <c r="AS3" s="1022" t="s">
        <v>81</v>
      </c>
      <c r="AT3" s="1022" t="s">
        <v>82</v>
      </c>
      <c r="AW3" s="1023" t="s">
        <v>83</v>
      </c>
      <c r="AX3" s="1024"/>
      <c r="AY3" s="1022" t="s">
        <v>84</v>
      </c>
      <c r="AZ3" s="1023"/>
      <c r="BA3" s="428"/>
      <c r="BC3" s="1023" t="s">
        <v>85</v>
      </c>
      <c r="BD3" s="1023"/>
      <c r="BE3" s="1023"/>
    </row>
    <row r="4" spans="1:57" s="625" customFormat="1" ht="12.75">
      <c r="A4" s="1025"/>
      <c r="B4" s="1026" t="s">
        <v>64</v>
      </c>
      <c r="C4" s="1027" t="s">
        <v>65</v>
      </c>
      <c r="D4" s="1028"/>
      <c r="E4" s="1030"/>
      <c r="F4" s="1027" t="s">
        <v>197</v>
      </c>
      <c r="G4" s="1028"/>
      <c r="H4" s="1030"/>
      <c r="I4" s="1027" t="s">
        <v>86</v>
      </c>
      <c r="J4" s="1028"/>
      <c r="K4" s="1030"/>
      <c r="L4" s="1072" t="s">
        <v>245</v>
      </c>
      <c r="M4" s="1027" t="s">
        <v>65</v>
      </c>
      <c r="N4" s="1028"/>
      <c r="O4" s="1030"/>
      <c r="P4" s="1027" t="s">
        <v>66</v>
      </c>
      <c r="Q4" s="1028"/>
      <c r="R4" s="1030"/>
      <c r="S4" s="1027" t="s">
        <v>71</v>
      </c>
      <c r="T4" s="1028"/>
      <c r="U4" s="1030"/>
      <c r="V4" s="1027" t="s">
        <v>86</v>
      </c>
      <c r="W4" s="1028"/>
      <c r="X4" s="1030"/>
      <c r="Y4" s="992"/>
      <c r="AB4" s="1031" t="s">
        <v>64</v>
      </c>
      <c r="AC4" s="1032"/>
      <c r="AD4" s="1033" t="s">
        <v>64</v>
      </c>
      <c r="AE4" s="1034" t="s">
        <v>65</v>
      </c>
      <c r="AF4" s="1035"/>
      <c r="AG4" s="1034"/>
      <c r="AH4" s="1036" t="s">
        <v>66</v>
      </c>
      <c r="AI4" s="1035"/>
      <c r="AJ4" s="1034"/>
      <c r="AK4" s="1037" t="s">
        <v>87</v>
      </c>
      <c r="AL4" s="1036" t="s">
        <v>86</v>
      </c>
      <c r="AM4" s="1035"/>
      <c r="AN4" s="1035"/>
      <c r="AO4" s="1032"/>
      <c r="AP4" s="1032"/>
      <c r="AQ4" s="1038"/>
      <c r="AR4" s="1038"/>
      <c r="AS4" s="1039" t="s">
        <v>64</v>
      </c>
      <c r="AT4" s="1039" t="s">
        <v>64</v>
      </c>
      <c r="AU4" s="1038"/>
      <c r="AV4" s="1038"/>
      <c r="AW4" s="1040" t="s">
        <v>65</v>
      </c>
      <c r="AX4" s="1039"/>
      <c r="AY4" s="1040" t="s">
        <v>65</v>
      </c>
      <c r="AZ4" s="1039"/>
      <c r="BA4" s="1041"/>
      <c r="BC4" s="1040" t="s">
        <v>65</v>
      </c>
      <c r="BD4" s="1039"/>
      <c r="BE4" s="1040"/>
    </row>
    <row r="5" spans="1:57" s="625" customFormat="1" ht="12.75">
      <c r="A5" s="1058" t="s">
        <v>3</v>
      </c>
      <c r="B5" s="1059" t="s">
        <v>68</v>
      </c>
      <c r="C5" s="1059" t="s">
        <v>58</v>
      </c>
      <c r="D5" s="1062" t="s">
        <v>57</v>
      </c>
      <c r="E5" s="1060" t="s">
        <v>59</v>
      </c>
      <c r="F5" s="1059" t="s">
        <v>58</v>
      </c>
      <c r="G5" s="1062" t="s">
        <v>57</v>
      </c>
      <c r="H5" s="1060" t="s">
        <v>59</v>
      </c>
      <c r="I5" s="1071" t="s">
        <v>58</v>
      </c>
      <c r="J5" s="1071" t="s">
        <v>57</v>
      </c>
      <c r="K5" s="1071" t="s">
        <v>59</v>
      </c>
      <c r="L5" s="1059" t="s">
        <v>68</v>
      </c>
      <c r="M5" s="1059" t="s">
        <v>58</v>
      </c>
      <c r="N5" s="1071" t="s">
        <v>57</v>
      </c>
      <c r="O5" s="1071" t="s">
        <v>59</v>
      </c>
      <c r="P5" s="1059" t="s">
        <v>58</v>
      </c>
      <c r="Q5" s="1062" t="s">
        <v>57</v>
      </c>
      <c r="R5" s="1060" t="s">
        <v>59</v>
      </c>
      <c r="S5" s="1059" t="s">
        <v>58</v>
      </c>
      <c r="T5" s="1071" t="s">
        <v>57</v>
      </c>
      <c r="U5" s="1071" t="s">
        <v>59</v>
      </c>
      <c r="V5" s="1059" t="s">
        <v>58</v>
      </c>
      <c r="W5" s="1071" t="s">
        <v>57</v>
      </c>
      <c r="X5" s="1076" t="s">
        <v>59</v>
      </c>
      <c r="Y5" s="992"/>
      <c r="Z5" s="1042" t="s">
        <v>88</v>
      </c>
      <c r="AB5" s="1043" t="s">
        <v>89</v>
      </c>
      <c r="AC5" s="1044"/>
      <c r="AD5" s="1045" t="s">
        <v>68</v>
      </c>
      <c r="AE5" s="1046" t="s">
        <v>58</v>
      </c>
      <c r="AF5" s="1047" t="s">
        <v>57</v>
      </c>
      <c r="AG5" s="1048" t="s">
        <v>59</v>
      </c>
      <c r="AH5" s="1046" t="s">
        <v>58</v>
      </c>
      <c r="AI5" s="1047" t="s">
        <v>57</v>
      </c>
      <c r="AJ5" s="1049" t="s">
        <v>59</v>
      </c>
      <c r="AK5" s="1045" t="s">
        <v>68</v>
      </c>
      <c r="AL5" s="1050" t="s">
        <v>58</v>
      </c>
      <c r="AM5" s="1047" t="s">
        <v>57</v>
      </c>
      <c r="AN5" s="1051" t="s">
        <v>59</v>
      </c>
      <c r="AO5" s="1032"/>
      <c r="AP5" s="1044"/>
      <c r="AS5" s="1052" t="s">
        <v>68</v>
      </c>
      <c r="AT5" s="1052" t="s">
        <v>68</v>
      </c>
      <c r="AW5" s="1053" t="s">
        <v>58</v>
      </c>
      <c r="AX5" s="1054" t="s">
        <v>57</v>
      </c>
      <c r="AY5" s="1053" t="s">
        <v>58</v>
      </c>
      <c r="AZ5" s="1055" t="s">
        <v>57</v>
      </c>
      <c r="BA5" s="1056"/>
      <c r="BC5" s="1053" t="s">
        <v>58</v>
      </c>
      <c r="BD5" s="1055" t="s">
        <v>57</v>
      </c>
      <c r="BE5" s="1057" t="s">
        <v>59</v>
      </c>
    </row>
    <row r="6" spans="1:57" s="970" customFormat="1" ht="12.75">
      <c r="A6" s="999" t="s">
        <v>12</v>
      </c>
      <c r="B6" s="445">
        <f t="shared" ref="B6:B13" si="0">IF($AS$1=1,AT6,AS6)</f>
        <v>3730.3572140473084</v>
      </c>
      <c r="C6" s="445">
        <f t="shared" ref="C6:D13" si="1">IF($AS$1=1,AY6,AW6)</f>
        <v>3005.4906355967105</v>
      </c>
      <c r="D6" s="445">
        <f t="shared" si="1"/>
        <v>2716.2897467187472</v>
      </c>
      <c r="E6" s="1066">
        <f>C6+D6</f>
        <v>5721.7803823154572</v>
      </c>
      <c r="F6" s="445">
        <v>5818.3792824597886</v>
      </c>
      <c r="G6" s="445">
        <v>9628.7359649456484</v>
      </c>
      <c r="H6" s="1066">
        <f>F6+G6</f>
        <v>15447.115247405436</v>
      </c>
      <c r="I6" s="445">
        <f>B6+C6+F6</f>
        <v>12554.227132103806</v>
      </c>
      <c r="J6" s="445">
        <f>D6+G6</f>
        <v>12345.025711664395</v>
      </c>
      <c r="K6" s="445">
        <f>I6+J6</f>
        <v>24899.252843768201</v>
      </c>
      <c r="L6" s="1066">
        <v>9023.2179645021424</v>
      </c>
      <c r="M6" s="445">
        <v>2176.8642820363639</v>
      </c>
      <c r="N6" s="445">
        <v>1980.8858034047532</v>
      </c>
      <c r="O6" s="445">
        <f>M6+N6</f>
        <v>4157.7500854411173</v>
      </c>
      <c r="P6" s="445">
        <v>750.74697268289526</v>
      </c>
      <c r="Q6" s="445">
        <v>1219.3767568959026</v>
      </c>
      <c r="R6" s="1066">
        <f>P6+Q6</f>
        <v>1970.1237295787978</v>
      </c>
      <c r="S6" s="445">
        <v>4580.5639236205006</v>
      </c>
      <c r="T6" s="445">
        <v>1930.3630052399269</v>
      </c>
      <c r="U6" s="445">
        <f t="shared" ref="U6:U13" si="2">S6+T6</f>
        <v>6510.9269288604273</v>
      </c>
      <c r="V6" s="445">
        <f>L6+M6+P6+S6</f>
        <v>16531.393142841902</v>
      </c>
      <c r="W6" s="445">
        <f>N6+Q6+T6</f>
        <v>5130.625565540583</v>
      </c>
      <c r="X6" s="1077">
        <f>V6+W6</f>
        <v>21662.018708382486</v>
      </c>
      <c r="Y6" s="991"/>
      <c r="Z6" s="971">
        <f t="shared" ref="Z6:Z15" si="3">K6/X6</f>
        <v>1.1494428649040458</v>
      </c>
      <c r="AB6" s="972">
        <v>393.32524133296556</v>
      </c>
      <c r="AC6" s="973"/>
      <c r="AD6" s="974">
        <f t="shared" ref="AD6:AD13" si="4">B6+AB6</f>
        <v>4123.6824553802744</v>
      </c>
      <c r="AE6" s="975">
        <v>3366.1558559986365</v>
      </c>
      <c r="AF6" s="976">
        <v>3026.7322104195241</v>
      </c>
      <c r="AG6" s="977">
        <f>AE6+AF6</f>
        <v>6392.8880664181606</v>
      </c>
      <c r="AH6" s="975">
        <f t="shared" ref="AH6:AI13" si="5">F6+P6</f>
        <v>6569.1262551426835</v>
      </c>
      <c r="AI6" s="976">
        <f t="shared" si="5"/>
        <v>10848.112721841551</v>
      </c>
      <c r="AJ6" s="977">
        <f>AH6+AI6</f>
        <v>17417.238976984234</v>
      </c>
      <c r="AK6" s="978">
        <v>311.50325195610839</v>
      </c>
      <c r="AL6" s="979">
        <f t="shared" ref="AL6:AL13" si="6">AD6+AE6+AH6+AK6</f>
        <v>14370.467818477702</v>
      </c>
      <c r="AM6" s="980">
        <f>AF6+AI6</f>
        <v>13874.844932261076</v>
      </c>
      <c r="AN6" s="977">
        <f>AL6+AM6</f>
        <v>28245.312750738776</v>
      </c>
      <c r="AO6" s="973"/>
      <c r="AP6" s="973"/>
      <c r="AS6" s="981">
        <v>3393.5217694978555</v>
      </c>
      <c r="AT6" s="981">
        <v>3730.3572140473084</v>
      </c>
      <c r="AW6" s="982">
        <v>2253.4551042815492</v>
      </c>
      <c r="AX6" s="983">
        <v>1902.3965550528019</v>
      </c>
      <c r="AY6" s="982">
        <v>3005.4906355967105</v>
      </c>
      <c r="AZ6" s="983">
        <v>2716.2897467187472</v>
      </c>
      <c r="BA6" s="984"/>
      <c r="BC6" s="982">
        <v>360.66522040192604</v>
      </c>
      <c r="BD6" s="983">
        <v>310.4424637007769</v>
      </c>
      <c r="BE6" s="985">
        <f>BC6+BD6</f>
        <v>671.10768410270293</v>
      </c>
    </row>
    <row r="7" spans="1:57" s="644" customFormat="1" ht="12.75">
      <c r="A7" s="1000" t="s">
        <v>13</v>
      </c>
      <c r="B7" s="1008">
        <f t="shared" si="0"/>
        <v>9369.1691504365444</v>
      </c>
      <c r="C7" s="1008">
        <f t="shared" si="1"/>
        <v>1899.772573816769</v>
      </c>
      <c r="D7" s="1008">
        <f t="shared" si="1"/>
        <v>1835.4196945792307</v>
      </c>
      <c r="E7" s="451">
        <f t="shared" ref="E7:E13" si="7">C7+D7</f>
        <v>3735.1922683959997</v>
      </c>
      <c r="F7" s="451">
        <v>70.788463486806549</v>
      </c>
      <c r="G7" s="451">
        <v>8679.6203776268721</v>
      </c>
      <c r="H7" s="451">
        <f t="shared" ref="H7:H13" si="8">F7+G7</f>
        <v>8750.4088411136781</v>
      </c>
      <c r="I7" s="451">
        <f t="shared" ref="I7:I13" si="9">B7+C7+F7</f>
        <v>11339.730187740119</v>
      </c>
      <c r="J7" s="451">
        <f t="shared" ref="J7:J13" si="10">D7+G7</f>
        <v>10515.040072206102</v>
      </c>
      <c r="K7" s="451">
        <f t="shared" ref="K7:K13" si="11">I7+J7</f>
        <v>21854.770259946221</v>
      </c>
      <c r="L7" s="451">
        <v>3332.7840387196347</v>
      </c>
      <c r="M7" s="451">
        <v>959.90870027516053</v>
      </c>
      <c r="N7" s="451">
        <v>980.81121723949036</v>
      </c>
      <c r="O7" s="1008">
        <f t="shared" ref="O7:O13" si="12">M7+N7</f>
        <v>1940.7199175146509</v>
      </c>
      <c r="P7" s="1075">
        <v>0.58524861635809022</v>
      </c>
      <c r="Q7" s="451">
        <v>445.20134056134327</v>
      </c>
      <c r="R7" s="451">
        <f t="shared" ref="R7:R13" si="13">P7+Q7</f>
        <v>445.78658917770139</v>
      </c>
      <c r="S7" s="451">
        <v>125.61521696722679</v>
      </c>
      <c r="T7" s="451">
        <v>916.07438021632856</v>
      </c>
      <c r="U7" s="451">
        <f t="shared" si="2"/>
        <v>1041.6895971835554</v>
      </c>
      <c r="V7" s="451">
        <f t="shared" ref="V7:V13" si="14">L7+M7+P7+S7</f>
        <v>4418.8932045783804</v>
      </c>
      <c r="W7" s="451">
        <f t="shared" ref="W7:W13" si="15">N7+Q7+T7</f>
        <v>2342.0869380171625</v>
      </c>
      <c r="X7" s="1081">
        <f t="shared" ref="X7:X13" si="16">V7+W7</f>
        <v>6760.9801425955429</v>
      </c>
      <c r="Y7" s="990"/>
      <c r="Z7" s="908">
        <f t="shared" si="3"/>
        <v>3.2324854975178443</v>
      </c>
      <c r="AB7" s="909">
        <v>39.982927413567772</v>
      </c>
      <c r="AC7" s="910"/>
      <c r="AD7" s="911">
        <f t="shared" si="4"/>
        <v>9409.1520778501126</v>
      </c>
      <c r="AE7" s="912">
        <v>2033.5286995343831</v>
      </c>
      <c r="AF7" s="913">
        <v>1965.5904304064636</v>
      </c>
      <c r="AG7" s="914">
        <f t="shared" ref="AG7:AG13" si="17">AE7+AF7</f>
        <v>3999.1191299408465</v>
      </c>
      <c r="AH7" s="912">
        <f t="shared" si="5"/>
        <v>71.373712103164635</v>
      </c>
      <c r="AI7" s="913">
        <f t="shared" si="5"/>
        <v>9124.8217181882155</v>
      </c>
      <c r="AJ7" s="914">
        <f t="shared" ref="AJ7:AJ13" si="18">AH7+AI7</f>
        <v>9196.19543029138</v>
      </c>
      <c r="AK7" s="915">
        <v>461.95430899589337</v>
      </c>
      <c r="AL7" s="916">
        <f t="shared" si="6"/>
        <v>11976.008798483554</v>
      </c>
      <c r="AM7" s="913">
        <f t="shared" ref="AM7:AM13" si="19">AF7+AI7</f>
        <v>11090.41214859468</v>
      </c>
      <c r="AN7" s="914">
        <f t="shared" ref="AN7:AN13" si="20">AL7+AM7</f>
        <v>23066.420947078233</v>
      </c>
      <c r="AO7" s="910"/>
      <c r="AP7" s="910"/>
      <c r="AS7" s="904">
        <v>9435.41873897193</v>
      </c>
      <c r="AT7" s="904">
        <v>9369.1691504365444</v>
      </c>
      <c r="AW7" s="905">
        <v>1994.1492201603635</v>
      </c>
      <c r="AX7" s="906">
        <v>1920.993262337892</v>
      </c>
      <c r="AY7" s="905">
        <v>1899.772573816769</v>
      </c>
      <c r="AZ7" s="906">
        <v>1835.4196945792307</v>
      </c>
      <c r="BA7" s="450"/>
      <c r="BC7" s="905">
        <v>133.75612571761425</v>
      </c>
      <c r="BD7" s="906">
        <v>130.17073582723285</v>
      </c>
      <c r="BE7" s="907">
        <f t="shared" ref="BE7:BE13" si="21">BC7+BD7</f>
        <v>263.9268615448471</v>
      </c>
    </row>
    <row r="8" spans="1:57" s="644" customFormat="1" ht="12.75">
      <c r="A8" s="1000" t="s">
        <v>14</v>
      </c>
      <c r="B8" s="1008">
        <f t="shared" si="0"/>
        <v>1387.5096863040851</v>
      </c>
      <c r="C8" s="1008">
        <f t="shared" si="1"/>
        <v>266.19145848710417</v>
      </c>
      <c r="D8" s="1008">
        <f t="shared" si="1"/>
        <v>290.20999839086801</v>
      </c>
      <c r="E8" s="451">
        <f t="shared" si="7"/>
        <v>556.40145687797212</v>
      </c>
      <c r="F8" s="451">
        <v>8.1237413639331919</v>
      </c>
      <c r="G8" s="451">
        <v>1022.6289398901846</v>
      </c>
      <c r="H8" s="451">
        <f t="shared" si="8"/>
        <v>1030.7526812541178</v>
      </c>
      <c r="I8" s="451">
        <f t="shared" si="9"/>
        <v>1661.8248861551226</v>
      </c>
      <c r="J8" s="451">
        <f t="shared" si="10"/>
        <v>1312.8389382810526</v>
      </c>
      <c r="K8" s="451">
        <f t="shared" si="11"/>
        <v>2974.6638244361752</v>
      </c>
      <c r="L8" s="451">
        <v>613.90067696120605</v>
      </c>
      <c r="M8" s="451">
        <v>167.42471953264169</v>
      </c>
      <c r="N8" s="451">
        <v>187.13682934373563</v>
      </c>
      <c r="O8" s="1008">
        <f t="shared" si="12"/>
        <v>354.56154887637729</v>
      </c>
      <c r="P8" s="449">
        <v>0</v>
      </c>
      <c r="Q8" s="451">
        <v>43.598398279109517</v>
      </c>
      <c r="R8" s="451">
        <f t="shared" si="13"/>
        <v>43.598398279109517</v>
      </c>
      <c r="S8" s="451">
        <v>9.2016537724353178</v>
      </c>
      <c r="T8" s="451">
        <v>105.15420897500434</v>
      </c>
      <c r="U8" s="451">
        <f t="shared" si="2"/>
        <v>114.35586274743966</v>
      </c>
      <c r="V8" s="451">
        <f t="shared" si="14"/>
        <v>790.52705026628303</v>
      </c>
      <c r="W8" s="451">
        <f t="shared" si="15"/>
        <v>335.88943659784945</v>
      </c>
      <c r="X8" s="1081">
        <f t="shared" si="16"/>
        <v>1126.4164868641324</v>
      </c>
      <c r="Y8" s="990"/>
      <c r="Z8" s="908">
        <f t="shared" si="3"/>
        <v>2.6408205660389781</v>
      </c>
      <c r="AB8" s="909">
        <v>7.7210798188442196</v>
      </c>
      <c r="AC8" s="910"/>
      <c r="AD8" s="911">
        <f t="shared" si="4"/>
        <v>1395.2307661229293</v>
      </c>
      <c r="AE8" s="912">
        <v>288.23432289764838</v>
      </c>
      <c r="AF8" s="913">
        <v>314.3357663970674</v>
      </c>
      <c r="AG8" s="914">
        <f t="shared" si="17"/>
        <v>602.57008929471579</v>
      </c>
      <c r="AH8" s="912">
        <f t="shared" si="5"/>
        <v>8.1237413639331919</v>
      </c>
      <c r="AI8" s="913">
        <f t="shared" si="5"/>
        <v>1066.2273381692942</v>
      </c>
      <c r="AJ8" s="914">
        <f t="shared" si="18"/>
        <v>1074.3510795332274</v>
      </c>
      <c r="AK8" s="915">
        <v>19.626696497603675</v>
      </c>
      <c r="AL8" s="916">
        <f t="shared" si="6"/>
        <v>1711.2155268821145</v>
      </c>
      <c r="AM8" s="913">
        <f t="shared" si="19"/>
        <v>1380.5631045663615</v>
      </c>
      <c r="AN8" s="914">
        <f t="shared" si="20"/>
        <v>3091.7786314484761</v>
      </c>
      <c r="AO8" s="910"/>
      <c r="AP8" s="910"/>
      <c r="AS8" s="904">
        <v>1486.3603148150714</v>
      </c>
      <c r="AT8" s="904">
        <v>1387.5096863040851</v>
      </c>
      <c r="AW8" s="905">
        <v>385.80862261367349</v>
      </c>
      <c r="AX8" s="906">
        <v>421.82428337482781</v>
      </c>
      <c r="AY8" s="905">
        <v>266.19145848710417</v>
      </c>
      <c r="AZ8" s="906">
        <v>290.20999839086801</v>
      </c>
      <c r="BA8" s="450"/>
      <c r="BC8" s="905">
        <v>22.04286441054419</v>
      </c>
      <c r="BD8" s="906">
        <v>24.125768006199376</v>
      </c>
      <c r="BE8" s="907">
        <f t="shared" si="21"/>
        <v>46.168632416743563</v>
      </c>
    </row>
    <row r="9" spans="1:57" s="644" customFormat="1" ht="12.75">
      <c r="A9" s="1000" t="s">
        <v>15</v>
      </c>
      <c r="B9" s="1008">
        <f t="shared" si="0"/>
        <v>868.69989868350262</v>
      </c>
      <c r="C9" s="1008">
        <f t="shared" si="1"/>
        <v>199.57179104057167</v>
      </c>
      <c r="D9" s="1008">
        <f t="shared" si="1"/>
        <v>231.79106609572307</v>
      </c>
      <c r="E9" s="451">
        <f t="shared" si="7"/>
        <v>431.36285713629474</v>
      </c>
      <c r="F9" s="451">
        <v>2.8621519778977776E-2</v>
      </c>
      <c r="G9" s="451">
        <v>849.21559696951613</v>
      </c>
      <c r="H9" s="451">
        <f t="shared" si="8"/>
        <v>849.24421848929512</v>
      </c>
      <c r="I9" s="451">
        <f t="shared" si="9"/>
        <v>1068.3003112438532</v>
      </c>
      <c r="J9" s="451">
        <f t="shared" si="10"/>
        <v>1081.0066630652391</v>
      </c>
      <c r="K9" s="451">
        <f t="shared" si="11"/>
        <v>2149.3069743090923</v>
      </c>
      <c r="L9" s="451">
        <v>434.34975611007724</v>
      </c>
      <c r="M9" s="451">
        <v>150.81698119482624</v>
      </c>
      <c r="N9" s="451">
        <v>173.10969520510986</v>
      </c>
      <c r="O9" s="1008">
        <f t="shared" si="12"/>
        <v>323.92667639993613</v>
      </c>
      <c r="P9" s="449">
        <v>0</v>
      </c>
      <c r="Q9" s="451">
        <v>45.76647493807468</v>
      </c>
      <c r="R9" s="451">
        <f t="shared" si="13"/>
        <v>45.76647493807468</v>
      </c>
      <c r="S9" s="449">
        <v>0</v>
      </c>
      <c r="T9" s="451">
        <v>165.90131285142598</v>
      </c>
      <c r="U9" s="451">
        <f t="shared" si="2"/>
        <v>165.90131285142598</v>
      </c>
      <c r="V9" s="451">
        <f t="shared" si="14"/>
        <v>585.16673730490345</v>
      </c>
      <c r="W9" s="451">
        <f t="shared" si="15"/>
        <v>384.77748299461052</v>
      </c>
      <c r="X9" s="1081">
        <f t="shared" si="16"/>
        <v>969.94422029951397</v>
      </c>
      <c r="Y9" s="990"/>
      <c r="Z9" s="908">
        <f t="shared" si="3"/>
        <v>2.2159078113227966</v>
      </c>
      <c r="AB9" s="909">
        <v>8.4816218355289426</v>
      </c>
      <c r="AC9" s="910"/>
      <c r="AD9" s="911">
        <f t="shared" si="4"/>
        <v>877.18152051903155</v>
      </c>
      <c r="AE9" s="912">
        <v>222.54946289939673</v>
      </c>
      <c r="AF9" s="913">
        <v>257.30770843230312</v>
      </c>
      <c r="AG9" s="914">
        <f t="shared" si="17"/>
        <v>479.85717133169987</v>
      </c>
      <c r="AH9" s="912">
        <f t="shared" si="5"/>
        <v>2.8621519778977776E-2</v>
      </c>
      <c r="AI9" s="913">
        <f t="shared" si="5"/>
        <v>894.98207190759081</v>
      </c>
      <c r="AJ9" s="914">
        <f t="shared" si="18"/>
        <v>895.0106934273698</v>
      </c>
      <c r="AK9" s="915">
        <v>0.55257540163884222</v>
      </c>
      <c r="AL9" s="916">
        <f t="shared" si="6"/>
        <v>1100.312180339846</v>
      </c>
      <c r="AM9" s="913">
        <f t="shared" si="19"/>
        <v>1152.2897803398939</v>
      </c>
      <c r="AN9" s="914">
        <f t="shared" si="20"/>
        <v>2252.6019606797399</v>
      </c>
      <c r="AO9" s="910"/>
      <c r="AP9" s="910"/>
      <c r="AS9" s="904">
        <v>880.24687409764465</v>
      </c>
      <c r="AT9" s="904">
        <v>868.69989868350262</v>
      </c>
      <c r="AW9" s="905">
        <v>288.69164593302247</v>
      </c>
      <c r="AX9" s="906">
        <v>325.92304765152369</v>
      </c>
      <c r="AY9" s="905">
        <v>199.57179104057167</v>
      </c>
      <c r="AZ9" s="906">
        <v>231.79106609572307</v>
      </c>
      <c r="BA9" s="450"/>
      <c r="BC9" s="905">
        <v>22.977671858825065</v>
      </c>
      <c r="BD9" s="906">
        <v>25.516642336580066</v>
      </c>
      <c r="BE9" s="907">
        <f t="shared" si="21"/>
        <v>48.494314195405131</v>
      </c>
    </row>
    <row r="10" spans="1:57" s="644" customFormat="1" ht="12.75">
      <c r="A10" s="1000" t="s">
        <v>16</v>
      </c>
      <c r="B10" s="1008">
        <f t="shared" si="0"/>
        <v>552.58959366574277</v>
      </c>
      <c r="C10" s="1008">
        <f t="shared" si="1"/>
        <v>141.3198669986939</v>
      </c>
      <c r="D10" s="1008">
        <f t="shared" si="1"/>
        <v>153.19570846702311</v>
      </c>
      <c r="E10" s="451">
        <f t="shared" si="7"/>
        <v>294.51557546571701</v>
      </c>
      <c r="F10" s="451">
        <v>1.6695886537737039E-2</v>
      </c>
      <c r="G10" s="451">
        <v>436.16103998094781</v>
      </c>
      <c r="H10" s="451">
        <f t="shared" si="8"/>
        <v>436.17773586748552</v>
      </c>
      <c r="I10" s="451">
        <f t="shared" si="9"/>
        <v>693.92615655097438</v>
      </c>
      <c r="J10" s="451">
        <f t="shared" si="10"/>
        <v>589.35674844797086</v>
      </c>
      <c r="K10" s="451">
        <f t="shared" si="11"/>
        <v>1283.2829049989452</v>
      </c>
      <c r="L10" s="451">
        <v>266.04816861132349</v>
      </c>
      <c r="M10" s="451">
        <v>92.140812848076109</v>
      </c>
      <c r="N10" s="451">
        <v>100.90785201593864</v>
      </c>
      <c r="O10" s="1008">
        <f t="shared" si="12"/>
        <v>193.04866486401477</v>
      </c>
      <c r="P10" s="449">
        <v>0</v>
      </c>
      <c r="Q10" s="451">
        <v>19.941509490682503</v>
      </c>
      <c r="R10" s="451">
        <f t="shared" si="13"/>
        <v>19.941509490682503</v>
      </c>
      <c r="S10" s="449">
        <v>0</v>
      </c>
      <c r="T10" s="451">
        <v>82.148677124992474</v>
      </c>
      <c r="U10" s="451">
        <f t="shared" si="2"/>
        <v>82.148677124992474</v>
      </c>
      <c r="V10" s="451">
        <f t="shared" si="14"/>
        <v>358.1889814593996</v>
      </c>
      <c r="W10" s="451">
        <f t="shared" si="15"/>
        <v>202.99803863161361</v>
      </c>
      <c r="X10" s="1081">
        <f t="shared" si="16"/>
        <v>561.18702009101321</v>
      </c>
      <c r="Y10" s="990"/>
      <c r="Z10" s="908">
        <f t="shared" si="3"/>
        <v>2.2867294842115604</v>
      </c>
      <c r="AB10" s="909">
        <v>3.2183108283195585</v>
      </c>
      <c r="AC10" s="910"/>
      <c r="AD10" s="911">
        <f t="shared" si="4"/>
        <v>555.80790449406231</v>
      </c>
      <c r="AE10" s="912">
        <v>154.13084851829555</v>
      </c>
      <c r="AF10" s="913">
        <v>166.99627080866151</v>
      </c>
      <c r="AG10" s="914">
        <f t="shared" si="17"/>
        <v>321.12711932695709</v>
      </c>
      <c r="AH10" s="912">
        <f t="shared" si="5"/>
        <v>1.6695886537737039E-2</v>
      </c>
      <c r="AI10" s="913">
        <f t="shared" si="5"/>
        <v>456.10254947163031</v>
      </c>
      <c r="AJ10" s="914">
        <f t="shared" si="18"/>
        <v>456.11924535816803</v>
      </c>
      <c r="AK10" s="915">
        <v>0.82869565536685763</v>
      </c>
      <c r="AL10" s="916">
        <f t="shared" si="6"/>
        <v>710.78414455426253</v>
      </c>
      <c r="AM10" s="913">
        <f t="shared" si="19"/>
        <v>623.09882028029187</v>
      </c>
      <c r="AN10" s="914">
        <f t="shared" si="20"/>
        <v>1333.8829648345545</v>
      </c>
      <c r="AO10" s="910"/>
      <c r="AP10" s="910"/>
      <c r="AS10" s="904">
        <v>570.52594271731584</v>
      </c>
      <c r="AT10" s="904">
        <v>552.58959366574277</v>
      </c>
      <c r="AW10" s="905">
        <v>212.62765834304267</v>
      </c>
      <c r="AX10" s="906">
        <v>228.69730032692357</v>
      </c>
      <c r="AY10" s="905">
        <v>141.3198669986939</v>
      </c>
      <c r="AZ10" s="906">
        <v>153.19570846702311</v>
      </c>
      <c r="BA10" s="450"/>
      <c r="BC10" s="905">
        <v>12.810981519601663</v>
      </c>
      <c r="BD10" s="906">
        <v>13.8005623416384</v>
      </c>
      <c r="BE10" s="907">
        <f t="shared" si="21"/>
        <v>26.611543861240065</v>
      </c>
    </row>
    <row r="11" spans="1:57" s="644" customFormat="1" ht="12.75">
      <c r="A11" s="1000" t="s">
        <v>17</v>
      </c>
      <c r="B11" s="1008">
        <f t="shared" si="0"/>
        <v>2154.4904708698209</v>
      </c>
      <c r="C11" s="451">
        <f t="shared" si="1"/>
        <v>527.14106037261456</v>
      </c>
      <c r="D11" s="1008">
        <f t="shared" si="1"/>
        <v>564.14940612313512</v>
      </c>
      <c r="E11" s="451">
        <f t="shared" si="7"/>
        <v>1091.2904664957496</v>
      </c>
      <c r="F11" s="451">
        <v>1.6695886537737036E-2</v>
      </c>
      <c r="G11" s="451">
        <v>1944.7019445462317</v>
      </c>
      <c r="H11" s="451">
        <f t="shared" si="8"/>
        <v>1944.7186404327695</v>
      </c>
      <c r="I11" s="451">
        <f t="shared" si="9"/>
        <v>2681.6482271289733</v>
      </c>
      <c r="J11" s="451">
        <f t="shared" si="10"/>
        <v>2508.8513506693671</v>
      </c>
      <c r="K11" s="451">
        <f t="shared" si="11"/>
        <v>5190.4995777983404</v>
      </c>
      <c r="L11" s="451">
        <v>803.13447866895694</v>
      </c>
      <c r="M11" s="451">
        <v>367.8188858177931</v>
      </c>
      <c r="N11" s="451">
        <v>411.03899958633485</v>
      </c>
      <c r="O11" s="1008">
        <f t="shared" si="12"/>
        <v>778.85788540412796</v>
      </c>
      <c r="P11" s="449">
        <v>0</v>
      </c>
      <c r="Q11" s="451">
        <v>103.56131314767737</v>
      </c>
      <c r="R11" s="451">
        <f t="shared" si="13"/>
        <v>103.56131314767737</v>
      </c>
      <c r="S11" s="449">
        <v>0</v>
      </c>
      <c r="T11" s="451">
        <v>451.69939131074534</v>
      </c>
      <c r="U11" s="451">
        <f t="shared" si="2"/>
        <v>451.69939131074534</v>
      </c>
      <c r="V11" s="451">
        <f t="shared" si="14"/>
        <v>1170.9533644867502</v>
      </c>
      <c r="W11" s="451">
        <f t="shared" si="15"/>
        <v>966.29970404475762</v>
      </c>
      <c r="X11" s="1081">
        <f t="shared" si="16"/>
        <v>2137.2530685315078</v>
      </c>
      <c r="Y11" s="990"/>
      <c r="Z11" s="908">
        <f t="shared" si="3"/>
        <v>2.428584454607754</v>
      </c>
      <c r="AB11" s="909">
        <v>18.368440494344661</v>
      </c>
      <c r="AC11" s="910"/>
      <c r="AD11" s="911">
        <f t="shared" si="4"/>
        <v>2172.8589113641656</v>
      </c>
      <c r="AE11" s="912">
        <v>579.78077732999441</v>
      </c>
      <c r="AF11" s="913">
        <v>620.44992713209592</v>
      </c>
      <c r="AG11" s="914">
        <f t="shared" si="17"/>
        <v>1200.2307044620902</v>
      </c>
      <c r="AH11" s="912">
        <f t="shared" si="5"/>
        <v>1.6695886537737036E-2</v>
      </c>
      <c r="AI11" s="913">
        <f t="shared" si="5"/>
        <v>2048.2632576939091</v>
      </c>
      <c r="AJ11" s="914">
        <f t="shared" si="18"/>
        <v>2048.279953580447</v>
      </c>
      <c r="AK11" s="915">
        <v>0</v>
      </c>
      <c r="AL11" s="916">
        <f t="shared" si="6"/>
        <v>2752.6563845806982</v>
      </c>
      <c r="AM11" s="913">
        <f t="shared" si="19"/>
        <v>2668.7131848260051</v>
      </c>
      <c r="AN11" s="914">
        <f t="shared" si="20"/>
        <v>5421.3695694067028</v>
      </c>
      <c r="AO11" s="910"/>
      <c r="AP11" s="910"/>
      <c r="AS11" s="904">
        <v>2145.5152956750599</v>
      </c>
      <c r="AT11" s="904">
        <v>2154.4904708698209</v>
      </c>
      <c r="AW11" s="905">
        <v>722.17593657215548</v>
      </c>
      <c r="AX11" s="906">
        <v>776.31983682684699</v>
      </c>
      <c r="AY11" s="905">
        <v>527.14106037261456</v>
      </c>
      <c r="AZ11" s="906">
        <v>564.14940612313512</v>
      </c>
      <c r="BA11" s="450"/>
      <c r="BC11" s="905">
        <v>52.639716957379854</v>
      </c>
      <c r="BD11" s="906">
        <v>56.3005210089608</v>
      </c>
      <c r="BE11" s="907">
        <f t="shared" si="21"/>
        <v>108.94023796634065</v>
      </c>
    </row>
    <row r="12" spans="1:57" s="644" customFormat="1" ht="12.75">
      <c r="A12" s="1000" t="s">
        <v>18</v>
      </c>
      <c r="B12" s="1008">
        <f t="shared" si="0"/>
        <v>1254.9282104177387</v>
      </c>
      <c r="C12" s="451">
        <f t="shared" si="1"/>
        <v>298.20634077467668</v>
      </c>
      <c r="D12" s="1008">
        <f t="shared" si="1"/>
        <v>312.87757706804422</v>
      </c>
      <c r="E12" s="451">
        <f t="shared" si="7"/>
        <v>611.08391784272089</v>
      </c>
      <c r="F12" s="451">
        <v>1.4310759889488888E-2</v>
      </c>
      <c r="G12" s="451">
        <v>902.72069164186553</v>
      </c>
      <c r="H12" s="451">
        <f t="shared" si="8"/>
        <v>902.73500240175497</v>
      </c>
      <c r="I12" s="451">
        <f t="shared" si="9"/>
        <v>1553.1488619523047</v>
      </c>
      <c r="J12" s="451">
        <f t="shared" si="10"/>
        <v>1215.5982687099097</v>
      </c>
      <c r="K12" s="451">
        <f t="shared" si="11"/>
        <v>2768.7471306622147</v>
      </c>
      <c r="L12" s="451">
        <v>581.87187819068311</v>
      </c>
      <c r="M12" s="451">
        <v>166.14264921641981</v>
      </c>
      <c r="N12" s="451">
        <v>188.86469023609442</v>
      </c>
      <c r="O12" s="1008">
        <f t="shared" si="12"/>
        <v>355.0073394525142</v>
      </c>
      <c r="P12" s="449">
        <v>0</v>
      </c>
      <c r="Q12" s="451">
        <v>41.778163317014993</v>
      </c>
      <c r="R12" s="451">
        <f t="shared" si="13"/>
        <v>41.778163317014993</v>
      </c>
      <c r="S12" s="449">
        <v>0</v>
      </c>
      <c r="T12" s="451">
        <v>114.02980719299383</v>
      </c>
      <c r="U12" s="451">
        <f t="shared" si="2"/>
        <v>114.02980719299383</v>
      </c>
      <c r="V12" s="451">
        <f t="shared" si="14"/>
        <v>748.01452740710295</v>
      </c>
      <c r="W12" s="451">
        <f t="shared" si="15"/>
        <v>344.67266074610325</v>
      </c>
      <c r="X12" s="1081">
        <f t="shared" si="16"/>
        <v>1092.6871881532061</v>
      </c>
      <c r="Y12" s="990"/>
      <c r="Z12" s="908">
        <f t="shared" si="3"/>
        <v>2.5338881618460118</v>
      </c>
      <c r="AB12" s="909">
        <v>6.8969445950929664</v>
      </c>
      <c r="AC12" s="910"/>
      <c r="AD12" s="911">
        <f t="shared" si="4"/>
        <v>1261.8251550128316</v>
      </c>
      <c r="AE12" s="912">
        <v>324.31247160331736</v>
      </c>
      <c r="AF12" s="913">
        <v>340.66699807730379</v>
      </c>
      <c r="AG12" s="914">
        <f t="shared" si="17"/>
        <v>664.97946968062115</v>
      </c>
      <c r="AH12" s="912">
        <f t="shared" si="5"/>
        <v>1.4310759889488888E-2</v>
      </c>
      <c r="AI12" s="913">
        <f t="shared" si="5"/>
        <v>944.49885495888054</v>
      </c>
      <c r="AJ12" s="914">
        <f t="shared" si="18"/>
        <v>944.51316571876998</v>
      </c>
      <c r="AK12" s="915">
        <v>0</v>
      </c>
      <c r="AL12" s="916">
        <f t="shared" si="6"/>
        <v>1586.1519373760384</v>
      </c>
      <c r="AM12" s="913">
        <f t="shared" si="19"/>
        <v>1285.1658530361842</v>
      </c>
      <c r="AN12" s="914">
        <f t="shared" si="20"/>
        <v>2871.3177904122226</v>
      </c>
      <c r="AO12" s="910"/>
      <c r="AP12" s="910"/>
      <c r="AS12" s="904">
        <v>1308.784999840977</v>
      </c>
      <c r="AT12" s="904">
        <v>1254.9282104177387</v>
      </c>
      <c r="AW12" s="905">
        <v>406.64508338250891</v>
      </c>
      <c r="AX12" s="906">
        <v>432.75316601562906</v>
      </c>
      <c r="AY12" s="905">
        <v>298.20634077467668</v>
      </c>
      <c r="AZ12" s="906">
        <v>312.87757706804422</v>
      </c>
      <c r="BA12" s="450"/>
      <c r="BC12" s="905">
        <v>26.106130828640691</v>
      </c>
      <c r="BD12" s="906">
        <v>27.789421009259595</v>
      </c>
      <c r="BE12" s="907">
        <f t="shared" si="21"/>
        <v>53.895551837900285</v>
      </c>
    </row>
    <row r="13" spans="1:57" s="644" customFormat="1" ht="12.75">
      <c r="A13" s="1000" t="s">
        <v>19</v>
      </c>
      <c r="B13" s="1009">
        <f t="shared" si="0"/>
        <v>603.01378875961029</v>
      </c>
      <c r="C13" s="1061">
        <f t="shared" si="1"/>
        <v>133.62948786655699</v>
      </c>
      <c r="D13" s="1009">
        <f t="shared" si="1"/>
        <v>168.01022072002468</v>
      </c>
      <c r="E13" s="1061">
        <f t="shared" si="7"/>
        <v>301.63970858658166</v>
      </c>
      <c r="F13" s="1061">
        <v>1.4310759889488888E-2</v>
      </c>
      <c r="G13" s="1061">
        <v>438.50364865523068</v>
      </c>
      <c r="H13" s="1061">
        <f t="shared" si="8"/>
        <v>438.51795941512017</v>
      </c>
      <c r="I13" s="1061">
        <f t="shared" si="9"/>
        <v>736.65758738605678</v>
      </c>
      <c r="J13" s="1061">
        <f t="shared" si="10"/>
        <v>606.51386937525535</v>
      </c>
      <c r="K13" s="1061">
        <f t="shared" si="11"/>
        <v>1343.1714567613121</v>
      </c>
      <c r="L13" s="1061">
        <v>320.06880071040462</v>
      </c>
      <c r="M13" s="1061">
        <v>78.791552591268243</v>
      </c>
      <c r="N13" s="1061">
        <v>103.83681399343558</v>
      </c>
      <c r="O13" s="1009">
        <f t="shared" si="12"/>
        <v>182.62836658470383</v>
      </c>
      <c r="P13" s="1074">
        <v>0</v>
      </c>
      <c r="Q13" s="1061">
        <v>21.256030471257152</v>
      </c>
      <c r="R13" s="1061">
        <f t="shared" si="13"/>
        <v>21.256030471257152</v>
      </c>
      <c r="S13" s="1074">
        <v>0</v>
      </c>
      <c r="T13" s="1061">
        <v>62.773716434425339</v>
      </c>
      <c r="U13" s="1061">
        <f t="shared" si="2"/>
        <v>62.773716434425339</v>
      </c>
      <c r="V13" s="1061">
        <f t="shared" si="14"/>
        <v>398.86035330167283</v>
      </c>
      <c r="W13" s="1061">
        <f t="shared" si="15"/>
        <v>187.86656089911807</v>
      </c>
      <c r="X13" s="1082">
        <f t="shared" si="16"/>
        <v>586.72691420079093</v>
      </c>
      <c r="Y13" s="990"/>
      <c r="Z13" s="908">
        <f t="shared" si="3"/>
        <v>2.2892617063441021</v>
      </c>
      <c r="AB13" s="909">
        <v>3.094466881573481</v>
      </c>
      <c r="AC13" s="910"/>
      <c r="AD13" s="911">
        <f t="shared" si="4"/>
        <v>606.10825564118375</v>
      </c>
      <c r="AE13" s="912">
        <v>146.8907825779491</v>
      </c>
      <c r="AF13" s="913">
        <v>184.57663424815379</v>
      </c>
      <c r="AG13" s="914">
        <f t="shared" si="17"/>
        <v>331.46741682610286</v>
      </c>
      <c r="AH13" s="912">
        <f t="shared" si="5"/>
        <v>1.4310759889488888E-2</v>
      </c>
      <c r="AI13" s="913">
        <f t="shared" si="5"/>
        <v>459.75967912648781</v>
      </c>
      <c r="AJ13" s="914">
        <f t="shared" si="18"/>
        <v>459.77398988637731</v>
      </c>
      <c r="AK13" s="915">
        <v>0</v>
      </c>
      <c r="AL13" s="916">
        <f t="shared" si="6"/>
        <v>753.01334897902234</v>
      </c>
      <c r="AM13" s="913">
        <f t="shared" si="19"/>
        <v>644.33631337464158</v>
      </c>
      <c r="AN13" s="914">
        <f t="shared" si="20"/>
        <v>1397.3496623536639</v>
      </c>
      <c r="AO13" s="910"/>
      <c r="AP13" s="910"/>
      <c r="AS13" s="904">
        <v>700.38407756850074</v>
      </c>
      <c r="AT13" s="904">
        <v>603.01378875961029</v>
      </c>
      <c r="AW13" s="905">
        <v>207.76994366738182</v>
      </c>
      <c r="AX13" s="906">
        <v>263.03596657635114</v>
      </c>
      <c r="AY13" s="905">
        <v>133.62948786655699</v>
      </c>
      <c r="AZ13" s="906">
        <v>168.01022072002468</v>
      </c>
      <c r="BA13" s="450"/>
      <c r="BC13" s="905">
        <v>13.261294711392098</v>
      </c>
      <c r="BD13" s="906">
        <v>16.566413528129114</v>
      </c>
      <c r="BE13" s="907">
        <f t="shared" si="21"/>
        <v>29.827708239521215</v>
      </c>
    </row>
    <row r="14" spans="1:57" s="625" customFormat="1" ht="12.75">
      <c r="A14" s="1001" t="s">
        <v>20</v>
      </c>
      <c r="B14" s="521">
        <f t="shared" ref="B14:K14" si="22">SUM(B7:B13)</f>
        <v>16190.400799137045</v>
      </c>
      <c r="C14" s="521">
        <f t="shared" si="22"/>
        <v>3465.8325793569866</v>
      </c>
      <c r="D14" s="521">
        <f t="shared" si="22"/>
        <v>3555.653671444049</v>
      </c>
      <c r="E14" s="521">
        <f t="shared" si="22"/>
        <v>7021.4862508010365</v>
      </c>
      <c r="F14" s="457">
        <f t="shared" si="22"/>
        <v>79.002839663373152</v>
      </c>
      <c r="G14" s="521">
        <f t="shared" si="22"/>
        <v>14273.552239310848</v>
      </c>
      <c r="H14" s="521">
        <f t="shared" si="22"/>
        <v>14352.555078974221</v>
      </c>
      <c r="I14" s="521">
        <f t="shared" si="22"/>
        <v>19735.236218157403</v>
      </c>
      <c r="J14" s="521">
        <f t="shared" si="22"/>
        <v>17829.205910754899</v>
      </c>
      <c r="K14" s="521">
        <f t="shared" si="22"/>
        <v>37564.442128912298</v>
      </c>
      <c r="L14" s="521">
        <f t="shared" ref="L14:X14" si="23">SUM(L7:L13)</f>
        <v>6352.1577979722861</v>
      </c>
      <c r="M14" s="521">
        <f t="shared" si="23"/>
        <v>1983.0443014761859</v>
      </c>
      <c r="N14" s="521">
        <f t="shared" si="23"/>
        <v>2145.7060976201396</v>
      </c>
      <c r="O14" s="521">
        <f t="shared" si="23"/>
        <v>4128.7503990963251</v>
      </c>
      <c r="P14" s="521">
        <f t="shared" si="23"/>
        <v>0.58524861635809022</v>
      </c>
      <c r="Q14" s="521">
        <f t="shared" si="23"/>
        <v>721.10323020515966</v>
      </c>
      <c r="R14" s="521">
        <f t="shared" si="23"/>
        <v>721.68847882151772</v>
      </c>
      <c r="S14" s="521">
        <f t="shared" si="23"/>
        <v>134.81687073966211</v>
      </c>
      <c r="T14" s="521">
        <f t="shared" si="23"/>
        <v>1897.7814941059157</v>
      </c>
      <c r="U14" s="521">
        <f t="shared" si="23"/>
        <v>2032.5983648455779</v>
      </c>
      <c r="V14" s="521">
        <f t="shared" si="23"/>
        <v>8470.6042188044921</v>
      </c>
      <c r="W14" s="521">
        <f t="shared" si="23"/>
        <v>4764.590821931215</v>
      </c>
      <c r="X14" s="1078">
        <f t="shared" si="23"/>
        <v>13235.195040735709</v>
      </c>
      <c r="Y14" s="992"/>
      <c r="Z14" s="950">
        <f t="shared" si="3"/>
        <v>2.8382235405897118</v>
      </c>
      <c r="AB14" s="951">
        <f>SUM(AB7:AB13)</f>
        <v>87.763791867271593</v>
      </c>
      <c r="AC14" s="952"/>
      <c r="AD14" s="953">
        <f t="shared" ref="AD14:AN14" si="24">SUM(AD7:AD13)</f>
        <v>16278.164591004319</v>
      </c>
      <c r="AE14" s="954">
        <f t="shared" si="24"/>
        <v>3749.4273653609839</v>
      </c>
      <c r="AF14" s="955">
        <f t="shared" si="24"/>
        <v>3849.9237355020496</v>
      </c>
      <c r="AG14" s="956">
        <f t="shared" si="24"/>
        <v>7599.351100863033</v>
      </c>
      <c r="AH14" s="954">
        <f t="shared" si="24"/>
        <v>79.588088279731238</v>
      </c>
      <c r="AI14" s="955">
        <f t="shared" si="24"/>
        <v>14994.655469516007</v>
      </c>
      <c r="AJ14" s="956">
        <f t="shared" si="24"/>
        <v>15074.24355779574</v>
      </c>
      <c r="AK14" s="957">
        <f t="shared" si="24"/>
        <v>482.96227655050274</v>
      </c>
      <c r="AL14" s="958">
        <f t="shared" si="24"/>
        <v>20590.142321195533</v>
      </c>
      <c r="AM14" s="955">
        <f t="shared" si="24"/>
        <v>18844.579205018061</v>
      </c>
      <c r="AN14" s="956">
        <f t="shared" si="24"/>
        <v>39434.721526213594</v>
      </c>
      <c r="AO14" s="952"/>
      <c r="AP14" s="952"/>
      <c r="AS14" s="944">
        <f>SUM(AS7:AS13)</f>
        <v>16527.236243686501</v>
      </c>
      <c r="AT14" s="944">
        <f>SUM(AT7:AT13)</f>
        <v>16190.400799137045</v>
      </c>
      <c r="AW14" s="945">
        <f>SUM(AW7:AW13)</f>
        <v>4217.8681106721478</v>
      </c>
      <c r="AX14" s="946">
        <f>SUM(AX7:AX13)</f>
        <v>4369.5468631099939</v>
      </c>
      <c r="AY14" s="945">
        <f>SUM(AY7:AY13)</f>
        <v>3465.8325793569866</v>
      </c>
      <c r="AZ14" s="946">
        <f>SUM(AZ7:AZ13)</f>
        <v>3555.653671444049</v>
      </c>
      <c r="BA14" s="948"/>
      <c r="BC14" s="945">
        <f>SUM(BC7:BC13)</f>
        <v>283.5947860039978</v>
      </c>
      <c r="BD14" s="946">
        <f>SUM(BD7:BD13)</f>
        <v>294.27006405800017</v>
      </c>
      <c r="BE14" s="947">
        <f>SUM(BE7:BE13)</f>
        <v>577.86485006199803</v>
      </c>
    </row>
    <row r="15" spans="1:57" s="625" customFormat="1" ht="13.5" thickBot="1">
      <c r="A15" s="1002" t="s">
        <v>21</v>
      </c>
      <c r="B15" s="457">
        <f t="shared" ref="B15:X15" si="25">B6+B14</f>
        <v>19920.758013184353</v>
      </c>
      <c r="C15" s="457">
        <f t="shared" si="25"/>
        <v>6471.3232149536971</v>
      </c>
      <c r="D15" s="457">
        <f t="shared" si="25"/>
        <v>6271.9434181627967</v>
      </c>
      <c r="E15" s="457">
        <f t="shared" si="25"/>
        <v>12743.266633116495</v>
      </c>
      <c r="F15" s="457">
        <f t="shared" si="25"/>
        <v>5897.3821221231619</v>
      </c>
      <c r="G15" s="457">
        <f t="shared" si="25"/>
        <v>23902.288204256496</v>
      </c>
      <c r="H15" s="1007">
        <f t="shared" si="25"/>
        <v>29799.670326379659</v>
      </c>
      <c r="I15" s="1069">
        <f t="shared" si="25"/>
        <v>32289.463350261209</v>
      </c>
      <c r="J15" s="1010">
        <f t="shared" si="25"/>
        <v>30174.231622419295</v>
      </c>
      <c r="K15" s="1070">
        <f t="shared" si="25"/>
        <v>62463.694972680503</v>
      </c>
      <c r="L15" s="457">
        <f t="shared" si="25"/>
        <v>15375.375762474428</v>
      </c>
      <c r="M15" s="457">
        <f t="shared" si="25"/>
        <v>4159.9085835125497</v>
      </c>
      <c r="N15" s="457">
        <f t="shared" si="25"/>
        <v>4126.5919010248926</v>
      </c>
      <c r="O15" s="457">
        <f t="shared" si="25"/>
        <v>8286.5004845374424</v>
      </c>
      <c r="P15" s="457">
        <f t="shared" si="25"/>
        <v>751.33222129925332</v>
      </c>
      <c r="Q15" s="457">
        <f t="shared" si="25"/>
        <v>1940.4799871010623</v>
      </c>
      <c r="R15" s="457">
        <f t="shared" si="25"/>
        <v>2691.8122084003153</v>
      </c>
      <c r="S15" s="457">
        <f t="shared" si="25"/>
        <v>4715.3807943601623</v>
      </c>
      <c r="T15" s="457">
        <f t="shared" si="25"/>
        <v>3828.1444993458426</v>
      </c>
      <c r="U15" s="457">
        <f t="shared" si="25"/>
        <v>8543.525293706005</v>
      </c>
      <c r="V15" s="457">
        <f t="shared" si="25"/>
        <v>25001.997361646394</v>
      </c>
      <c r="W15" s="457">
        <f t="shared" si="25"/>
        <v>9895.216387471799</v>
      </c>
      <c r="X15" s="1079">
        <f t="shared" si="25"/>
        <v>34897.213749118193</v>
      </c>
      <c r="Y15" s="992"/>
      <c r="Z15" s="950">
        <f t="shared" si="3"/>
        <v>1.7899335867253552</v>
      </c>
      <c r="AB15" s="963">
        <f>AB6+AB14</f>
        <v>481.08903320023717</v>
      </c>
      <c r="AC15" s="952"/>
      <c r="AD15" s="964">
        <f t="shared" ref="AD15:AN15" si="26">AD6+AD14</f>
        <v>20401.847046384595</v>
      </c>
      <c r="AE15" s="965">
        <f t="shared" si="26"/>
        <v>7115.5832213596204</v>
      </c>
      <c r="AF15" s="966">
        <f t="shared" si="26"/>
        <v>6876.6559459215732</v>
      </c>
      <c r="AG15" s="967">
        <f t="shared" si="26"/>
        <v>13992.239167281194</v>
      </c>
      <c r="AH15" s="965">
        <f t="shared" si="26"/>
        <v>6648.7143434224145</v>
      </c>
      <c r="AI15" s="966">
        <f t="shared" si="26"/>
        <v>25842.768191357558</v>
      </c>
      <c r="AJ15" s="967">
        <f t="shared" si="26"/>
        <v>32491.482534779974</v>
      </c>
      <c r="AK15" s="968">
        <f t="shared" si="26"/>
        <v>794.46552850661112</v>
      </c>
      <c r="AL15" s="969">
        <f t="shared" si="26"/>
        <v>34960.610139673234</v>
      </c>
      <c r="AM15" s="966">
        <f t="shared" si="26"/>
        <v>32719.424137279137</v>
      </c>
      <c r="AN15" s="967">
        <f t="shared" si="26"/>
        <v>67680.03427695237</v>
      </c>
      <c r="AO15" s="952"/>
      <c r="AP15" s="952"/>
      <c r="AS15" s="959">
        <f>AS6+AS14</f>
        <v>19920.758013184357</v>
      </c>
      <c r="AT15" s="959">
        <f>AT6+AT14</f>
        <v>19920.758013184353</v>
      </c>
      <c r="AW15" s="960">
        <f>AW6+AW14</f>
        <v>6471.3232149536971</v>
      </c>
      <c r="AX15" s="961">
        <f>AX6+AX14</f>
        <v>6271.9434181627958</v>
      </c>
      <c r="AY15" s="960">
        <f>AY6+AY14</f>
        <v>6471.3232149536971</v>
      </c>
      <c r="AZ15" s="961">
        <f>AZ6+AZ14</f>
        <v>6271.9434181627967</v>
      </c>
      <c r="BA15" s="948"/>
      <c r="BC15" s="960">
        <f>BC6+BC14</f>
        <v>644.26000640592383</v>
      </c>
      <c r="BD15" s="961">
        <f>BD6+BD14</f>
        <v>604.71252775877701</v>
      </c>
      <c r="BE15" s="962">
        <f>BE6+BE14</f>
        <v>1248.9725341647008</v>
      </c>
    </row>
    <row r="16" spans="1:57" s="644" customFormat="1" ht="13.5" thickBot="1">
      <c r="A16" s="998" t="s">
        <v>22</v>
      </c>
      <c r="B16" s="997"/>
      <c r="C16" s="997"/>
      <c r="D16" s="997"/>
      <c r="E16" s="997"/>
      <c r="F16" s="997"/>
      <c r="G16" s="997"/>
      <c r="H16" s="997"/>
      <c r="I16" s="997"/>
      <c r="J16" s="997"/>
      <c r="K16" s="997"/>
      <c r="L16" s="997"/>
      <c r="M16" s="997"/>
      <c r="N16" s="997"/>
      <c r="O16" s="997"/>
      <c r="P16" s="997"/>
      <c r="Q16" s="997"/>
      <c r="R16" s="997"/>
      <c r="S16" s="997"/>
      <c r="T16" s="997"/>
      <c r="U16" s="997"/>
      <c r="V16" s="997"/>
      <c r="W16" s="997"/>
      <c r="X16" s="997"/>
      <c r="AB16" s="918"/>
      <c r="AC16" s="918"/>
      <c r="AD16" s="919"/>
      <c r="AE16" s="919"/>
      <c r="AF16" s="919"/>
      <c r="AG16" s="919"/>
      <c r="AH16" s="919"/>
      <c r="AI16" s="919"/>
      <c r="AJ16" s="919"/>
      <c r="AK16" s="919"/>
      <c r="AL16" s="919"/>
      <c r="AM16" s="919"/>
      <c r="AN16" s="919"/>
      <c r="AO16" s="920"/>
      <c r="AP16" s="918"/>
      <c r="AS16" s="917"/>
      <c r="AT16" s="917"/>
      <c r="AW16" s="917"/>
      <c r="AX16" s="917"/>
      <c r="AY16" s="917"/>
      <c r="AZ16" s="917"/>
      <c r="BA16" s="917"/>
      <c r="BD16" s="917"/>
      <c r="BE16" s="917"/>
    </row>
    <row r="17" spans="1:57" s="758" customFormat="1" ht="12.75">
      <c r="A17" s="1003" t="s">
        <v>200</v>
      </c>
      <c r="B17" s="1011">
        <f t="shared" ref="B17:B31" si="27">IF($AS$1=1,AT17,AS17)</f>
        <v>636.5478776145037</v>
      </c>
      <c r="C17" s="1011">
        <f t="shared" ref="C17:C31" si="28">IF($AS$1=1,AY17,AW17)</f>
        <v>739.44054824016098</v>
      </c>
      <c r="D17" s="1011">
        <f t="shared" ref="D17:D31" si="29">IF($AS$1=1,AZ17,AX17)</f>
        <v>619.44677131847948</v>
      </c>
      <c r="E17" s="1011">
        <f t="shared" ref="E17:E31" si="30">C17+D17</f>
        <v>1358.8873195586405</v>
      </c>
      <c r="F17" s="1011">
        <v>820.48280820939158</v>
      </c>
      <c r="G17" s="1011">
        <v>1417.450715597269</v>
      </c>
      <c r="H17" s="1011">
        <f t="shared" ref="H17:H31" si="31">F17+G17</f>
        <v>2237.9335238066606</v>
      </c>
      <c r="I17" s="1011">
        <f t="shared" ref="I17:I31" si="32">B17+C17+F17</f>
        <v>2196.4712340640563</v>
      </c>
      <c r="J17" s="1011">
        <f t="shared" ref="J17:J31" si="33">D17+G17</f>
        <v>2036.8974869157485</v>
      </c>
      <c r="K17" s="1011">
        <f t="shared" ref="K17:K31" si="34">I17+J17</f>
        <v>4233.3687209798045</v>
      </c>
      <c r="L17" s="1011">
        <v>990.03497742970785</v>
      </c>
      <c r="M17" s="1011">
        <v>182.54224414067437</v>
      </c>
      <c r="N17" s="1011">
        <v>160.23304702298628</v>
      </c>
      <c r="O17" s="1073">
        <f t="shared" ref="O17:O31" si="35">M17+N17</f>
        <v>342.77529116366065</v>
      </c>
      <c r="P17" s="1011">
        <v>34.206989895582367</v>
      </c>
      <c r="Q17" s="1011">
        <v>59.09535437035958</v>
      </c>
      <c r="R17" s="1011">
        <f t="shared" ref="R17:R31" si="36">P17+Q17</f>
        <v>93.30234426594194</v>
      </c>
      <c r="S17" s="1011">
        <v>278.40766135390987</v>
      </c>
      <c r="T17" s="1011">
        <v>108.03327927893051</v>
      </c>
      <c r="U17" s="1011">
        <f t="shared" ref="U17:U31" si="37">S17+T17</f>
        <v>386.44094063284035</v>
      </c>
      <c r="V17" s="1011">
        <f t="shared" ref="V17:V31" si="38">L17+M17+P17+S17</f>
        <v>1485.1918728198746</v>
      </c>
      <c r="W17" s="1011">
        <f t="shared" ref="W17:W31" si="39">N17+Q17+T17</f>
        <v>327.36168067227641</v>
      </c>
      <c r="X17" s="1080">
        <f t="shared" ref="X17:X31" si="40">V17+W17</f>
        <v>1812.553553492151</v>
      </c>
      <c r="Y17" s="993"/>
      <c r="Z17" s="908">
        <f t="shared" ref="Z17:Z31" si="41">K17/X17</f>
        <v>2.3355826992386497</v>
      </c>
      <c r="AB17" s="925">
        <v>69.676024466439003</v>
      </c>
      <c r="AC17" s="910"/>
      <c r="AD17" s="926">
        <f t="shared" ref="AD17:AD31" si="42">B17+AB17</f>
        <v>706.22390208094271</v>
      </c>
      <c r="AE17" s="927">
        <v>759.41834683142758</v>
      </c>
      <c r="AF17" s="928">
        <v>635.42948959895591</v>
      </c>
      <c r="AG17" s="929">
        <f t="shared" ref="AG17:AG31" si="43">AE17+AF17</f>
        <v>1394.8478364303835</v>
      </c>
      <c r="AH17" s="927">
        <f t="shared" ref="AH17:AH31" si="44">F17+P17</f>
        <v>854.68979810497399</v>
      </c>
      <c r="AI17" s="928">
        <f t="shared" ref="AI17:AI31" si="45">G17+Q17</f>
        <v>1476.5460699676285</v>
      </c>
      <c r="AJ17" s="929">
        <f t="shared" ref="AJ17:AJ31" si="46">AH17+AI17</f>
        <v>2331.2358680726024</v>
      </c>
      <c r="AK17" s="930">
        <v>23.195808116874613</v>
      </c>
      <c r="AL17" s="931">
        <f t="shared" ref="AL17:AL31" si="47">AD17+AE17+AH17+AK17</f>
        <v>2343.5278551342185</v>
      </c>
      <c r="AM17" s="928">
        <f t="shared" ref="AM17:AM31" si="48">AF17+AI17</f>
        <v>2111.9755595665843</v>
      </c>
      <c r="AN17" s="929">
        <f t="shared" ref="AN17:AN31" si="49">AL17+AM17</f>
        <v>4455.5034147008028</v>
      </c>
      <c r="AO17" s="910"/>
      <c r="AP17" s="910"/>
      <c r="AS17" s="921">
        <v>614.95440689029215</v>
      </c>
      <c r="AT17" s="921">
        <v>636.5478776145037</v>
      </c>
      <c r="AW17" s="922">
        <v>414.53725299905557</v>
      </c>
      <c r="AX17" s="923">
        <v>331.63975005448384</v>
      </c>
      <c r="AY17" s="922">
        <v>739.44054824016098</v>
      </c>
      <c r="AZ17" s="923">
        <v>619.44677131847948</v>
      </c>
      <c r="BA17" s="450"/>
      <c r="BC17" s="922">
        <v>19.977798591266623</v>
      </c>
      <c r="BD17" s="923">
        <v>15.982718280476416</v>
      </c>
      <c r="BE17" s="924">
        <f t="shared" ref="BE17:BE31" si="50">BC17+BD17</f>
        <v>35.960516871743039</v>
      </c>
    </row>
    <row r="18" spans="1:57" s="758" customFormat="1" ht="12.75">
      <c r="A18" s="1003" t="s">
        <v>201</v>
      </c>
      <c r="B18" s="1008">
        <f t="shared" si="27"/>
        <v>926.60053337295483</v>
      </c>
      <c r="C18" s="451">
        <f t="shared" si="28"/>
        <v>736.9670051827236</v>
      </c>
      <c r="D18" s="1008">
        <f t="shared" si="29"/>
        <v>636.43479039882845</v>
      </c>
      <c r="E18" s="451">
        <f t="shared" si="30"/>
        <v>1373.4017955815521</v>
      </c>
      <c r="F18" s="451">
        <v>808.88791646418269</v>
      </c>
      <c r="G18" s="451">
        <v>1379.8129748759168</v>
      </c>
      <c r="H18" s="451">
        <f t="shared" si="31"/>
        <v>2188.7008913400996</v>
      </c>
      <c r="I18" s="451">
        <f t="shared" si="32"/>
        <v>2472.4554550198609</v>
      </c>
      <c r="J18" s="451">
        <f t="shared" si="33"/>
        <v>2016.2477652747452</v>
      </c>
      <c r="K18" s="451">
        <f t="shared" si="34"/>
        <v>4488.7032202946066</v>
      </c>
      <c r="L18" s="451">
        <v>1057.4743646467823</v>
      </c>
      <c r="M18" s="451">
        <v>179.41064924639659</v>
      </c>
      <c r="N18" s="451">
        <v>168.02490074937685</v>
      </c>
      <c r="O18" s="1008">
        <f t="shared" si="35"/>
        <v>347.43554999577344</v>
      </c>
      <c r="P18" s="451">
        <v>30.419338949513076</v>
      </c>
      <c r="Q18" s="451">
        <v>51.889758414440394</v>
      </c>
      <c r="R18" s="451">
        <f t="shared" si="36"/>
        <v>82.30909736395347</v>
      </c>
      <c r="S18" s="451">
        <v>356.67793784190428</v>
      </c>
      <c r="T18" s="451">
        <v>140.48403064265045</v>
      </c>
      <c r="U18" s="451">
        <f t="shared" si="37"/>
        <v>497.16196848455473</v>
      </c>
      <c r="V18" s="451">
        <f t="shared" si="38"/>
        <v>1623.9822906845961</v>
      </c>
      <c r="W18" s="451">
        <f t="shared" si="39"/>
        <v>360.3986898064677</v>
      </c>
      <c r="X18" s="1081">
        <f t="shared" si="40"/>
        <v>1984.3809804910638</v>
      </c>
      <c r="Y18" s="993"/>
      <c r="Z18" s="908">
        <f t="shared" si="41"/>
        <v>2.2620168528242051</v>
      </c>
      <c r="AB18" s="909">
        <v>51.364773890178881</v>
      </c>
      <c r="AC18" s="910"/>
      <c r="AD18" s="911">
        <f t="shared" si="42"/>
        <v>977.9653072631337</v>
      </c>
      <c r="AE18" s="912">
        <v>756.69109440115858</v>
      </c>
      <c r="AF18" s="913">
        <v>653.10067617556228</v>
      </c>
      <c r="AG18" s="914">
        <f t="shared" si="43"/>
        <v>1409.7917705767209</v>
      </c>
      <c r="AH18" s="912">
        <f t="shared" si="44"/>
        <v>839.30725541369577</v>
      </c>
      <c r="AI18" s="913">
        <f t="shared" si="45"/>
        <v>1431.7027332903572</v>
      </c>
      <c r="AJ18" s="914">
        <f t="shared" si="46"/>
        <v>2271.0099887040528</v>
      </c>
      <c r="AK18" s="915">
        <v>12.12450339244034</v>
      </c>
      <c r="AL18" s="916">
        <f t="shared" si="47"/>
        <v>2586.0881604704282</v>
      </c>
      <c r="AM18" s="913">
        <f t="shared" si="48"/>
        <v>2084.8034094659197</v>
      </c>
      <c r="AN18" s="914">
        <f t="shared" si="49"/>
        <v>4670.8915699363479</v>
      </c>
      <c r="AO18" s="910"/>
      <c r="AP18" s="910"/>
      <c r="AS18" s="904">
        <v>917.80899905561751</v>
      </c>
      <c r="AT18" s="904">
        <v>926.60053337295483</v>
      </c>
      <c r="AW18" s="905">
        <v>443.20367742869075</v>
      </c>
      <c r="AX18" s="906">
        <v>374.48532005986448</v>
      </c>
      <c r="AY18" s="905">
        <v>736.9670051827236</v>
      </c>
      <c r="AZ18" s="906">
        <v>636.43479039882845</v>
      </c>
      <c r="BA18" s="450"/>
      <c r="BC18" s="905">
        <v>19.72408921843504</v>
      </c>
      <c r="BD18" s="906">
        <v>16.665885776733884</v>
      </c>
      <c r="BE18" s="907">
        <f t="shared" si="50"/>
        <v>36.389974995168927</v>
      </c>
    </row>
    <row r="19" spans="1:57" s="758" customFormat="1" ht="12.75">
      <c r="A19" s="1003" t="s">
        <v>202</v>
      </c>
      <c r="B19" s="1008">
        <f t="shared" si="27"/>
        <v>1679.2134186587496</v>
      </c>
      <c r="C19" s="451">
        <f t="shared" si="28"/>
        <v>1010.2065422246413</v>
      </c>
      <c r="D19" s="1008">
        <f t="shared" si="29"/>
        <v>1021.9313945759186</v>
      </c>
      <c r="E19" s="451">
        <f t="shared" si="30"/>
        <v>2032.1379368005601</v>
      </c>
      <c r="F19" s="451">
        <v>3671.4579682121125</v>
      </c>
      <c r="G19" s="451">
        <v>5905.5817178605103</v>
      </c>
      <c r="H19" s="451">
        <f t="shared" si="31"/>
        <v>9577.0396860726232</v>
      </c>
      <c r="I19" s="451">
        <f t="shared" si="32"/>
        <v>6360.8779290955035</v>
      </c>
      <c r="J19" s="451">
        <f t="shared" si="33"/>
        <v>6927.5131124364289</v>
      </c>
      <c r="K19" s="451">
        <f t="shared" si="34"/>
        <v>13288.391041531933</v>
      </c>
      <c r="L19" s="451">
        <v>5787.0954758884463</v>
      </c>
      <c r="M19" s="451">
        <v>1706.8491634932973</v>
      </c>
      <c r="N19" s="451">
        <v>1557.1270788788986</v>
      </c>
      <c r="O19" s="1008">
        <f t="shared" si="35"/>
        <v>3263.9762423721959</v>
      </c>
      <c r="P19" s="451">
        <v>663.64450705734498</v>
      </c>
      <c r="Q19" s="451">
        <v>1067.4797047846746</v>
      </c>
      <c r="R19" s="451">
        <f t="shared" si="36"/>
        <v>1731.1242118420196</v>
      </c>
      <c r="S19" s="451">
        <v>3759.7019408801425</v>
      </c>
      <c r="T19" s="451">
        <v>1619.4719665041528</v>
      </c>
      <c r="U19" s="451">
        <f t="shared" si="37"/>
        <v>5379.1739073842955</v>
      </c>
      <c r="V19" s="451">
        <f t="shared" si="38"/>
        <v>11917.29108731923</v>
      </c>
      <c r="W19" s="451">
        <f t="shared" si="39"/>
        <v>4244.078750167726</v>
      </c>
      <c r="X19" s="1081">
        <f t="shared" si="40"/>
        <v>16161.369837486956</v>
      </c>
      <c r="Y19" s="993"/>
      <c r="Z19" s="908">
        <f t="shared" si="41"/>
        <v>0.82223172757973573</v>
      </c>
      <c r="AB19" s="909">
        <v>230.29437417178957</v>
      </c>
      <c r="AC19" s="910"/>
      <c r="AD19" s="911">
        <f t="shared" si="42"/>
        <v>1909.5077928305391</v>
      </c>
      <c r="AE19" s="912">
        <v>1316.1566976832619</v>
      </c>
      <c r="AF19" s="913">
        <v>1287.6615034128997</v>
      </c>
      <c r="AG19" s="914">
        <f t="shared" si="43"/>
        <v>2603.8182010961618</v>
      </c>
      <c r="AH19" s="912">
        <f t="shared" si="44"/>
        <v>4335.1024752694575</v>
      </c>
      <c r="AI19" s="913">
        <f t="shared" si="45"/>
        <v>6973.0614226451853</v>
      </c>
      <c r="AJ19" s="914">
        <f t="shared" si="46"/>
        <v>11308.163897914643</v>
      </c>
      <c r="AK19" s="915">
        <v>266.88149349039139</v>
      </c>
      <c r="AL19" s="916">
        <f t="shared" si="47"/>
        <v>7827.6484592736497</v>
      </c>
      <c r="AM19" s="913">
        <f t="shared" si="48"/>
        <v>8260.7229260580843</v>
      </c>
      <c r="AN19" s="914">
        <f t="shared" si="49"/>
        <v>16088.371385331735</v>
      </c>
      <c r="AO19" s="910"/>
      <c r="AP19" s="910"/>
      <c r="AS19" s="904">
        <v>1378.535916759552</v>
      </c>
      <c r="AT19" s="904">
        <v>1679.2134186587496</v>
      </c>
      <c r="AW19" s="905">
        <v>1118.3571740209975</v>
      </c>
      <c r="AX19" s="906">
        <v>971.33852776032268</v>
      </c>
      <c r="AY19" s="905">
        <v>1010.2065422246413</v>
      </c>
      <c r="AZ19" s="906">
        <v>1021.9313945759186</v>
      </c>
      <c r="BA19" s="450"/>
      <c r="BC19" s="905">
        <v>305.9501554586206</v>
      </c>
      <c r="BD19" s="906">
        <v>265.73010883698112</v>
      </c>
      <c r="BE19" s="907">
        <f>BC19+BD19</f>
        <v>571.68026429560177</v>
      </c>
    </row>
    <row r="20" spans="1:57" s="758" customFormat="1" ht="12.75">
      <c r="A20" s="1003" t="s">
        <v>203</v>
      </c>
      <c r="B20" s="1008">
        <f t="shared" si="27"/>
        <v>2818.1468864814178</v>
      </c>
      <c r="C20" s="451">
        <f t="shared" si="28"/>
        <v>623.27489344782498</v>
      </c>
      <c r="D20" s="1008">
        <f t="shared" si="29"/>
        <v>553.49624458192704</v>
      </c>
      <c r="E20" s="451">
        <f t="shared" si="30"/>
        <v>1176.7711380297519</v>
      </c>
      <c r="F20" s="451">
        <v>20.142394544455609</v>
      </c>
      <c r="G20" s="451">
        <v>2261.2031403962919</v>
      </c>
      <c r="H20" s="451">
        <f t="shared" si="31"/>
        <v>2281.3455349407477</v>
      </c>
      <c r="I20" s="451">
        <f t="shared" si="32"/>
        <v>3461.5641744736986</v>
      </c>
      <c r="J20" s="451">
        <f t="shared" si="33"/>
        <v>2814.6993849782189</v>
      </c>
      <c r="K20" s="451">
        <f t="shared" si="34"/>
        <v>6276.2635594519179</v>
      </c>
      <c r="L20" s="451">
        <v>932.91575241480359</v>
      </c>
      <c r="M20" s="451">
        <v>353.5277971785697</v>
      </c>
      <c r="N20" s="451">
        <v>340.23711476348524</v>
      </c>
      <c r="O20" s="1008">
        <f t="shared" si="35"/>
        <v>693.76491194205494</v>
      </c>
      <c r="P20" s="449">
        <v>0</v>
      </c>
      <c r="Q20" s="451">
        <v>87.195336679563084</v>
      </c>
      <c r="R20" s="451">
        <f t="shared" si="36"/>
        <v>87.195336679563084</v>
      </c>
      <c r="S20" s="451">
        <v>35.156853553461175</v>
      </c>
      <c r="T20" s="451">
        <v>259.07040854947354</v>
      </c>
      <c r="U20" s="451">
        <f t="shared" si="37"/>
        <v>294.22726210293473</v>
      </c>
      <c r="V20" s="451">
        <f t="shared" si="38"/>
        <v>1321.6004031468344</v>
      </c>
      <c r="W20" s="451">
        <f t="shared" si="39"/>
        <v>686.50285999252185</v>
      </c>
      <c r="X20" s="1081">
        <f t="shared" si="40"/>
        <v>2008.1032631393564</v>
      </c>
      <c r="Y20" s="993"/>
      <c r="Z20" s="908">
        <f t="shared" si="41"/>
        <v>3.1254685327486387</v>
      </c>
      <c r="AB20" s="909">
        <v>7.5439662157937013</v>
      </c>
      <c r="AC20" s="910"/>
      <c r="AD20" s="911">
        <f t="shared" si="42"/>
        <v>2825.6908526972115</v>
      </c>
      <c r="AE20" s="912">
        <v>664.08828549067152</v>
      </c>
      <c r="AF20" s="913">
        <v>589.74037933184786</v>
      </c>
      <c r="AG20" s="914">
        <f t="shared" si="43"/>
        <v>1253.8286648225194</v>
      </c>
      <c r="AH20" s="912">
        <f t="shared" si="44"/>
        <v>20.142394544455609</v>
      </c>
      <c r="AI20" s="913">
        <f t="shared" si="45"/>
        <v>2348.3984770758552</v>
      </c>
      <c r="AJ20" s="914">
        <f t="shared" si="46"/>
        <v>2368.540871620311</v>
      </c>
      <c r="AK20" s="915">
        <v>94.329200528391453</v>
      </c>
      <c r="AL20" s="916">
        <f t="shared" si="47"/>
        <v>3604.2507332607306</v>
      </c>
      <c r="AM20" s="913">
        <f t="shared" si="48"/>
        <v>2938.1388564077033</v>
      </c>
      <c r="AN20" s="914">
        <f t="shared" si="49"/>
        <v>6542.3895896684335</v>
      </c>
      <c r="AO20" s="910"/>
      <c r="AP20" s="910"/>
      <c r="AS20" s="904">
        <v>2971.6881670546604</v>
      </c>
      <c r="AT20" s="904">
        <v>2818.1468864814178</v>
      </c>
      <c r="AW20" s="905">
        <v>806.50656309144097</v>
      </c>
      <c r="AX20" s="906">
        <v>716.21423964698499</v>
      </c>
      <c r="AY20" s="905">
        <v>623.27489344782498</v>
      </c>
      <c r="AZ20" s="906">
        <v>553.49624458192704</v>
      </c>
      <c r="BA20" s="450"/>
      <c r="BC20" s="905">
        <v>40.813392042846587</v>
      </c>
      <c r="BD20" s="906">
        <v>36.244134749920782</v>
      </c>
      <c r="BE20" s="907">
        <f t="shared" si="50"/>
        <v>77.057526792767362</v>
      </c>
    </row>
    <row r="21" spans="1:57" s="758" customFormat="1" ht="12.75">
      <c r="A21" s="1003" t="s">
        <v>204</v>
      </c>
      <c r="B21" s="1008">
        <f t="shared" si="27"/>
        <v>199.48833224490747</v>
      </c>
      <c r="C21" s="451">
        <f t="shared" si="28"/>
        <v>327.82187839399876</v>
      </c>
      <c r="D21" s="1008">
        <f t="shared" si="29"/>
        <v>274.53976558107342</v>
      </c>
      <c r="E21" s="451">
        <f t="shared" si="30"/>
        <v>602.36164397507218</v>
      </c>
      <c r="F21" s="451">
        <v>227.15397534095078</v>
      </c>
      <c r="G21" s="451">
        <v>431.06417138720667</v>
      </c>
      <c r="H21" s="451">
        <f t="shared" si="31"/>
        <v>658.21814672815742</v>
      </c>
      <c r="I21" s="451">
        <f t="shared" si="32"/>
        <v>754.46418597985701</v>
      </c>
      <c r="J21" s="451">
        <f t="shared" si="33"/>
        <v>705.6039369682801</v>
      </c>
      <c r="K21" s="451">
        <f t="shared" si="34"/>
        <v>1460.068122948137</v>
      </c>
      <c r="L21" s="451">
        <v>509.93353458233247</v>
      </c>
      <c r="M21" s="451">
        <v>83.016774153309257</v>
      </c>
      <c r="N21" s="451">
        <v>72.773495446304878</v>
      </c>
      <c r="O21" s="1008">
        <f t="shared" si="35"/>
        <v>155.79026959961413</v>
      </c>
      <c r="P21" s="451">
        <v>13.491205736137379</v>
      </c>
      <c r="Q21" s="451">
        <v>25.601909070415335</v>
      </c>
      <c r="R21" s="451">
        <f t="shared" si="36"/>
        <v>39.093114806552713</v>
      </c>
      <c r="S21" s="451">
        <v>140.39315470606434</v>
      </c>
      <c r="T21" s="451">
        <v>43.597458181865335</v>
      </c>
      <c r="U21" s="451">
        <f t="shared" si="37"/>
        <v>183.99061288792967</v>
      </c>
      <c r="V21" s="451">
        <f t="shared" si="38"/>
        <v>746.83466917784358</v>
      </c>
      <c r="W21" s="451">
        <f t="shared" si="39"/>
        <v>141.97286269858554</v>
      </c>
      <c r="X21" s="1081">
        <f t="shared" si="40"/>
        <v>888.80753187642915</v>
      </c>
      <c r="Y21" s="993"/>
      <c r="Z21" s="908">
        <f t="shared" si="41"/>
        <v>1.6427269915970177</v>
      </c>
      <c r="AB21" s="909">
        <v>38.493023427885369</v>
      </c>
      <c r="AC21" s="910"/>
      <c r="AD21" s="911">
        <f t="shared" si="42"/>
        <v>237.98135567279283</v>
      </c>
      <c r="AE21" s="912">
        <v>338.99573155620965</v>
      </c>
      <c r="AF21" s="913">
        <v>283.34551567467224</v>
      </c>
      <c r="AG21" s="914">
        <f t="shared" si="43"/>
        <v>622.34124723088189</v>
      </c>
      <c r="AH21" s="912">
        <f t="shared" si="44"/>
        <v>240.64518107708815</v>
      </c>
      <c r="AI21" s="913">
        <f t="shared" si="45"/>
        <v>456.666080457622</v>
      </c>
      <c r="AJ21" s="914">
        <f t="shared" si="46"/>
        <v>697.31126153471018</v>
      </c>
      <c r="AK21" s="915">
        <v>3.1289224499990049</v>
      </c>
      <c r="AL21" s="916">
        <f t="shared" si="47"/>
        <v>820.75119075608961</v>
      </c>
      <c r="AM21" s="913">
        <f t="shared" si="48"/>
        <v>740.01159613229424</v>
      </c>
      <c r="AN21" s="914">
        <f t="shared" si="49"/>
        <v>1560.7627868883837</v>
      </c>
      <c r="AO21" s="910"/>
      <c r="AP21" s="910"/>
      <c r="AS21" s="904">
        <v>196.26179451846752</v>
      </c>
      <c r="AT21" s="904">
        <v>199.48833224490747</v>
      </c>
      <c r="AW21" s="905">
        <v>172.31782848574056</v>
      </c>
      <c r="AX21" s="906">
        <v>135.79807361785799</v>
      </c>
      <c r="AY21" s="905">
        <v>327.82187839399876</v>
      </c>
      <c r="AZ21" s="906">
        <v>274.53976558107342</v>
      </c>
      <c r="BA21" s="450"/>
      <c r="BC21" s="905">
        <v>11.173853162210904</v>
      </c>
      <c r="BD21" s="906">
        <v>8.8057500935987978</v>
      </c>
      <c r="BE21" s="907">
        <f>BC21+BD21</f>
        <v>19.9796032558097</v>
      </c>
    </row>
    <row r="22" spans="1:57" s="758" customFormat="1" ht="12.75">
      <c r="A22" s="1003" t="s">
        <v>205</v>
      </c>
      <c r="B22" s="1008">
        <f t="shared" si="27"/>
        <v>3413.183072280282</v>
      </c>
      <c r="C22" s="451">
        <f t="shared" si="28"/>
        <v>666.46033811168058</v>
      </c>
      <c r="D22" s="1008">
        <f t="shared" si="29"/>
        <v>627.28286164627877</v>
      </c>
      <c r="E22" s="451">
        <f t="shared" si="30"/>
        <v>1293.7431997579592</v>
      </c>
      <c r="F22" s="451">
        <v>25.155930759073218</v>
      </c>
      <c r="G22" s="451">
        <v>2948.4492404909493</v>
      </c>
      <c r="H22" s="451">
        <f t="shared" si="31"/>
        <v>2973.6051712500225</v>
      </c>
      <c r="I22" s="451">
        <f t="shared" si="32"/>
        <v>4104.7993411510361</v>
      </c>
      <c r="J22" s="451">
        <f t="shared" si="33"/>
        <v>3575.7321021372281</v>
      </c>
      <c r="K22" s="451">
        <f t="shared" si="34"/>
        <v>7680.5314432882642</v>
      </c>
      <c r="L22" s="451">
        <v>1306.8212735214056</v>
      </c>
      <c r="M22" s="451">
        <v>328.59237670120172</v>
      </c>
      <c r="N22" s="451">
        <v>311.70258347194965</v>
      </c>
      <c r="O22" s="1008">
        <f t="shared" si="35"/>
        <v>640.29496017315137</v>
      </c>
      <c r="P22" s="449">
        <v>0</v>
      </c>
      <c r="Q22" s="451">
        <v>171.82143911729753</v>
      </c>
      <c r="R22" s="451">
        <f t="shared" si="36"/>
        <v>171.82143911729753</v>
      </c>
      <c r="S22" s="451">
        <v>48.096233269907835</v>
      </c>
      <c r="T22" s="451">
        <v>343.85360855684087</v>
      </c>
      <c r="U22" s="451">
        <f t="shared" si="37"/>
        <v>391.9498418267487</v>
      </c>
      <c r="V22" s="451">
        <f t="shared" si="38"/>
        <v>1683.5098834925152</v>
      </c>
      <c r="W22" s="451">
        <f t="shared" si="39"/>
        <v>827.37763114608811</v>
      </c>
      <c r="X22" s="1081">
        <f t="shared" si="40"/>
        <v>2510.8875146386035</v>
      </c>
      <c r="Y22" s="993"/>
      <c r="Z22" s="908">
        <f t="shared" si="41"/>
        <v>3.0588910887128038</v>
      </c>
      <c r="AB22" s="909">
        <v>8.6656446673506178</v>
      </c>
      <c r="AC22" s="910"/>
      <c r="AD22" s="911">
        <f t="shared" si="42"/>
        <v>3421.8487169476325</v>
      </c>
      <c r="AE22" s="912">
        <v>720.93516433528987</v>
      </c>
      <c r="AF22" s="913">
        <v>678.55541745664902</v>
      </c>
      <c r="AG22" s="914">
        <f t="shared" si="43"/>
        <v>1399.4905817919389</v>
      </c>
      <c r="AH22" s="912">
        <f t="shared" si="44"/>
        <v>25.155930759073218</v>
      </c>
      <c r="AI22" s="913">
        <f t="shared" si="45"/>
        <v>3120.2706796082466</v>
      </c>
      <c r="AJ22" s="914">
        <f t="shared" si="46"/>
        <v>3145.4266103673199</v>
      </c>
      <c r="AK22" s="915">
        <v>181.3356452520392</v>
      </c>
      <c r="AL22" s="916">
        <f t="shared" si="47"/>
        <v>4349.2754572940348</v>
      </c>
      <c r="AM22" s="913">
        <f t="shared" si="48"/>
        <v>3798.8260970648957</v>
      </c>
      <c r="AN22" s="914">
        <f t="shared" si="49"/>
        <v>8148.101554358931</v>
      </c>
      <c r="AO22" s="910"/>
      <c r="AP22" s="910"/>
      <c r="AS22" s="904">
        <v>3378.3184068280116</v>
      </c>
      <c r="AT22" s="904">
        <v>3413.183072280282</v>
      </c>
      <c r="AW22" s="905">
        <v>682.15905023462551</v>
      </c>
      <c r="AX22" s="906">
        <v>642.05873426991241</v>
      </c>
      <c r="AY22" s="905">
        <v>666.46033811168058</v>
      </c>
      <c r="AZ22" s="906">
        <v>627.28286164627877</v>
      </c>
      <c r="BA22" s="450"/>
      <c r="BC22" s="905">
        <v>54.474826223609234</v>
      </c>
      <c r="BD22" s="906">
        <v>51.272555810370214</v>
      </c>
      <c r="BE22" s="907">
        <f t="shared" si="50"/>
        <v>105.74738203397945</v>
      </c>
    </row>
    <row r="23" spans="1:57" s="758" customFormat="1" ht="12.75">
      <c r="A23" s="1003" t="s">
        <v>206</v>
      </c>
      <c r="B23" s="1008">
        <f t="shared" si="27"/>
        <v>2388.6481337213945</v>
      </c>
      <c r="C23" s="451">
        <f t="shared" si="28"/>
        <v>472.03927577437508</v>
      </c>
      <c r="D23" s="1008">
        <f t="shared" si="29"/>
        <v>501.35167448648303</v>
      </c>
      <c r="E23" s="451">
        <f t="shared" si="30"/>
        <v>973.39095026085806</v>
      </c>
      <c r="F23" s="451">
        <v>18.704452869011746</v>
      </c>
      <c r="G23" s="451">
        <v>2910.1386578666898</v>
      </c>
      <c r="H23" s="451">
        <f t="shared" si="31"/>
        <v>2928.8431107357014</v>
      </c>
      <c r="I23" s="451">
        <f t="shared" si="32"/>
        <v>2879.3918623647814</v>
      </c>
      <c r="J23" s="451">
        <f t="shared" si="33"/>
        <v>3411.4903323531726</v>
      </c>
      <c r="K23" s="451">
        <f t="shared" si="34"/>
        <v>6290.882194717954</v>
      </c>
      <c r="L23" s="451">
        <v>754.88233817772425</v>
      </c>
      <c r="M23" s="451">
        <v>205.35131315808172</v>
      </c>
      <c r="N23" s="451">
        <v>247.28406121459835</v>
      </c>
      <c r="O23" s="1008">
        <f t="shared" si="35"/>
        <v>452.63537437268008</v>
      </c>
      <c r="P23" s="451">
        <v>0.58524861635809022</v>
      </c>
      <c r="Q23" s="451">
        <v>158.18649119309086</v>
      </c>
      <c r="R23" s="451">
        <f t="shared" si="36"/>
        <v>158.77173980944895</v>
      </c>
      <c r="S23" s="451">
        <v>34.034149799176298</v>
      </c>
      <c r="T23" s="451">
        <v>249.57160839704372</v>
      </c>
      <c r="U23" s="451">
        <f t="shared" si="37"/>
        <v>283.60575819621999</v>
      </c>
      <c r="V23" s="451">
        <f t="shared" si="38"/>
        <v>994.85304975134022</v>
      </c>
      <c r="W23" s="451">
        <f t="shared" si="39"/>
        <v>655.04216080473293</v>
      </c>
      <c r="X23" s="1081">
        <f t="shared" si="40"/>
        <v>1649.8952105560732</v>
      </c>
      <c r="Y23" s="993"/>
      <c r="Z23" s="908">
        <f t="shared" si="41"/>
        <v>3.8128980279891254</v>
      </c>
      <c r="AB23" s="909">
        <v>19.57975472315729</v>
      </c>
      <c r="AC23" s="910"/>
      <c r="AD23" s="911">
        <f t="shared" si="42"/>
        <v>2408.2278884445518</v>
      </c>
      <c r="AE23" s="912">
        <v>501.19549560968215</v>
      </c>
      <c r="AF23" s="913">
        <v>533.64968149265974</v>
      </c>
      <c r="AG23" s="914">
        <f t="shared" si="43"/>
        <v>1034.8451771023419</v>
      </c>
      <c r="AH23" s="912">
        <f t="shared" si="44"/>
        <v>19.289701485369836</v>
      </c>
      <c r="AI23" s="913">
        <f t="shared" si="45"/>
        <v>3068.3251490597804</v>
      </c>
      <c r="AJ23" s="914">
        <f t="shared" si="46"/>
        <v>3087.6148505451501</v>
      </c>
      <c r="AK23" s="915">
        <v>174.22949544648722</v>
      </c>
      <c r="AL23" s="916">
        <f t="shared" si="47"/>
        <v>3102.9425809860909</v>
      </c>
      <c r="AM23" s="913">
        <f t="shared" si="48"/>
        <v>3601.9748305524399</v>
      </c>
      <c r="AN23" s="914">
        <f t="shared" si="49"/>
        <v>6704.9174115385304</v>
      </c>
      <c r="AO23" s="910"/>
      <c r="AP23" s="910"/>
      <c r="AS23" s="904">
        <v>2333.4681880870007</v>
      </c>
      <c r="AT23" s="904">
        <v>2388.6481337213945</v>
      </c>
      <c r="AW23" s="905">
        <v>377.41282318003408</v>
      </c>
      <c r="AX23" s="906">
        <v>418.08170181679151</v>
      </c>
      <c r="AY23" s="905">
        <v>472.03927577437508</v>
      </c>
      <c r="AZ23" s="906">
        <v>501.35167448648303</v>
      </c>
      <c r="BA23" s="450"/>
      <c r="BC23" s="905">
        <v>29.15621983530707</v>
      </c>
      <c r="BD23" s="906">
        <v>32.298007006176711</v>
      </c>
      <c r="BE23" s="907">
        <f>BC23+BD23</f>
        <v>61.454226841483781</v>
      </c>
    </row>
    <row r="24" spans="1:57" s="758" customFormat="1" ht="12.75">
      <c r="A24" s="1003" t="s">
        <v>207</v>
      </c>
      <c r="B24" s="1008">
        <f t="shared" si="27"/>
        <v>847.56870935607321</v>
      </c>
      <c r="C24" s="451">
        <f t="shared" si="28"/>
        <v>238.95524344210651</v>
      </c>
      <c r="D24" s="1008">
        <f t="shared" si="29"/>
        <v>238.91855753317316</v>
      </c>
      <c r="E24" s="451">
        <f t="shared" si="30"/>
        <v>477.87380097527966</v>
      </c>
      <c r="F24" s="451">
        <v>2.3851266482481483E-3</v>
      </c>
      <c r="G24" s="451">
        <v>821.3293642477297</v>
      </c>
      <c r="H24" s="451">
        <f t="shared" si="31"/>
        <v>821.33174937437798</v>
      </c>
      <c r="I24" s="451">
        <f t="shared" si="32"/>
        <v>1086.5263379248281</v>
      </c>
      <c r="J24" s="451">
        <f t="shared" si="33"/>
        <v>1060.2479217809027</v>
      </c>
      <c r="K24" s="451">
        <f t="shared" si="34"/>
        <v>2146.7742597057309</v>
      </c>
      <c r="L24" s="451">
        <v>310.67122820216343</v>
      </c>
      <c r="M24" s="451">
        <v>150.27240363373363</v>
      </c>
      <c r="N24" s="451">
        <v>162.45740738825958</v>
      </c>
      <c r="O24" s="1008">
        <f t="shared" si="35"/>
        <v>312.72981102199321</v>
      </c>
      <c r="P24" s="449">
        <v>0</v>
      </c>
      <c r="Q24" s="451">
        <v>40.753828130104942</v>
      </c>
      <c r="R24" s="451">
        <f t="shared" si="36"/>
        <v>40.753828130104942</v>
      </c>
      <c r="S24" s="449">
        <v>0</v>
      </c>
      <c r="T24" s="451">
        <v>184.5890487832043</v>
      </c>
      <c r="U24" s="451">
        <f t="shared" si="37"/>
        <v>184.5890487832043</v>
      </c>
      <c r="V24" s="451">
        <f t="shared" si="38"/>
        <v>460.94363183589707</v>
      </c>
      <c r="W24" s="451">
        <f t="shared" si="39"/>
        <v>387.80028430156881</v>
      </c>
      <c r="X24" s="1081">
        <f t="shared" si="40"/>
        <v>848.74391613746593</v>
      </c>
      <c r="Y24" s="993"/>
      <c r="Z24" s="908">
        <f t="shared" si="41"/>
        <v>2.5293545189407056</v>
      </c>
      <c r="AB24" s="909">
        <v>5.657593059289022</v>
      </c>
      <c r="AC24" s="910"/>
      <c r="AD24" s="911">
        <f t="shared" si="42"/>
        <v>853.22630241536228</v>
      </c>
      <c r="AE24" s="912">
        <v>261.76228909103526</v>
      </c>
      <c r="AF24" s="913">
        <v>261.72210170129046</v>
      </c>
      <c r="AG24" s="914">
        <f t="shared" si="43"/>
        <v>523.48439079232571</v>
      </c>
      <c r="AH24" s="912">
        <f t="shared" si="44"/>
        <v>2.3851266482481483E-3</v>
      </c>
      <c r="AI24" s="913">
        <f t="shared" si="45"/>
        <v>862.08319237783462</v>
      </c>
      <c r="AJ24" s="914">
        <f t="shared" si="46"/>
        <v>862.0855775044829</v>
      </c>
      <c r="AK24" s="915">
        <v>0</v>
      </c>
      <c r="AL24" s="916">
        <f t="shared" si="47"/>
        <v>1114.9909766330459</v>
      </c>
      <c r="AM24" s="913">
        <f t="shared" si="48"/>
        <v>1123.8052940791251</v>
      </c>
      <c r="AN24" s="914">
        <f t="shared" si="49"/>
        <v>2238.796270712171</v>
      </c>
      <c r="AO24" s="910"/>
      <c r="AP24" s="910"/>
      <c r="AS24" s="904">
        <v>843.06088662441982</v>
      </c>
      <c r="AT24" s="904">
        <v>847.56870935607321</v>
      </c>
      <c r="AW24" s="905">
        <v>332.7828126315535</v>
      </c>
      <c r="AX24" s="906">
        <v>332.7317217252276</v>
      </c>
      <c r="AY24" s="905">
        <v>238.95524344210651</v>
      </c>
      <c r="AZ24" s="906">
        <v>238.91855753317316</v>
      </c>
      <c r="BA24" s="450"/>
      <c r="BC24" s="905">
        <v>22.807045648928753</v>
      </c>
      <c r="BD24" s="906">
        <v>22.803544168117273</v>
      </c>
      <c r="BE24" s="907">
        <f t="shared" si="50"/>
        <v>45.610589817046026</v>
      </c>
    </row>
    <row r="25" spans="1:57" s="758" customFormat="1" ht="12.75">
      <c r="A25" s="1003" t="s">
        <v>208</v>
      </c>
      <c r="B25" s="1008">
        <f t="shared" si="27"/>
        <v>847.80391469139352</v>
      </c>
      <c r="C25" s="451">
        <f t="shared" si="28"/>
        <v>192.21047764086566</v>
      </c>
      <c r="D25" s="1008">
        <f t="shared" si="29"/>
        <v>205.22808778360246</v>
      </c>
      <c r="E25" s="451">
        <f t="shared" si="30"/>
        <v>397.43856542446815</v>
      </c>
      <c r="F25" s="451">
        <v>7.155379944744444E-3</v>
      </c>
      <c r="G25" s="451">
        <v>711.833797278681</v>
      </c>
      <c r="H25" s="451">
        <f t="shared" si="31"/>
        <v>711.84095265862572</v>
      </c>
      <c r="I25" s="451">
        <f t="shared" si="32"/>
        <v>1040.021547712204</v>
      </c>
      <c r="J25" s="451">
        <f t="shared" si="33"/>
        <v>917.06188506228341</v>
      </c>
      <c r="K25" s="451">
        <f t="shared" si="34"/>
        <v>1957.0834327744874</v>
      </c>
      <c r="L25" s="451">
        <v>315.66525795714347</v>
      </c>
      <c r="M25" s="451">
        <v>139.7887277816165</v>
      </c>
      <c r="N25" s="451">
        <v>149.81837123997451</v>
      </c>
      <c r="O25" s="1008">
        <f t="shared" si="35"/>
        <v>289.60709902159101</v>
      </c>
      <c r="P25" s="449">
        <v>0</v>
      </c>
      <c r="Q25" s="451">
        <v>44.885920928436157</v>
      </c>
      <c r="R25" s="451">
        <f t="shared" si="36"/>
        <v>44.885920928436157</v>
      </c>
      <c r="S25" s="449">
        <v>0</v>
      </c>
      <c r="T25" s="451">
        <v>164.64185369583464</v>
      </c>
      <c r="U25" s="451">
        <f t="shared" si="37"/>
        <v>164.64185369583464</v>
      </c>
      <c r="V25" s="451">
        <f t="shared" si="38"/>
        <v>455.45398573875997</v>
      </c>
      <c r="W25" s="451">
        <f t="shared" si="39"/>
        <v>359.34614586424527</v>
      </c>
      <c r="X25" s="1081">
        <f t="shared" si="40"/>
        <v>814.80013160300518</v>
      </c>
      <c r="Y25" s="993"/>
      <c r="Z25" s="908">
        <f t="shared" si="41"/>
        <v>2.4019184053446332</v>
      </c>
      <c r="AB25" s="909">
        <v>8.5224712833376692</v>
      </c>
      <c r="AC25" s="910"/>
      <c r="AD25" s="911">
        <f t="shared" si="42"/>
        <v>856.32638597473124</v>
      </c>
      <c r="AE25" s="912">
        <v>213.04179946876835</v>
      </c>
      <c r="AF25" s="913">
        <v>227.4702277398498</v>
      </c>
      <c r="AG25" s="914">
        <f t="shared" si="43"/>
        <v>440.51202720861818</v>
      </c>
      <c r="AH25" s="912">
        <f t="shared" si="44"/>
        <v>7.155379944744444E-3</v>
      </c>
      <c r="AI25" s="913">
        <f t="shared" si="45"/>
        <v>756.71971820711713</v>
      </c>
      <c r="AJ25" s="914">
        <f t="shared" si="46"/>
        <v>756.72687358706185</v>
      </c>
      <c r="AK25" s="915">
        <v>0</v>
      </c>
      <c r="AL25" s="916">
        <f t="shared" si="47"/>
        <v>1069.3753408234445</v>
      </c>
      <c r="AM25" s="913">
        <f t="shared" si="48"/>
        <v>984.18994594696687</v>
      </c>
      <c r="AN25" s="914">
        <f t="shared" si="49"/>
        <v>2053.5652867704111</v>
      </c>
      <c r="AO25" s="910"/>
      <c r="AP25" s="910"/>
      <c r="AS25" s="904">
        <v>843.66358524352745</v>
      </c>
      <c r="AT25" s="904">
        <v>847.80391469139352</v>
      </c>
      <c r="AW25" s="905">
        <v>237.04181695354947</v>
      </c>
      <c r="AX25" s="906">
        <v>253.09566583057466</v>
      </c>
      <c r="AY25" s="905">
        <v>192.21047764086566</v>
      </c>
      <c r="AZ25" s="906">
        <v>205.22808778360246</v>
      </c>
      <c r="BA25" s="450"/>
      <c r="BC25" s="905">
        <v>20.831321827902681</v>
      </c>
      <c r="BD25" s="906">
        <v>22.242139956247346</v>
      </c>
      <c r="BE25" s="907">
        <f t="shared" si="50"/>
        <v>43.073461784150027</v>
      </c>
    </row>
    <row r="26" spans="1:57" s="758" customFormat="1" ht="12.75">
      <c r="A26" s="1003" t="s">
        <v>209</v>
      </c>
      <c r="B26" s="1008">
        <f t="shared" si="27"/>
        <v>288.50705215619308</v>
      </c>
      <c r="C26" s="451">
        <f t="shared" si="28"/>
        <v>191.05466155518587</v>
      </c>
      <c r="D26" s="1008">
        <f t="shared" si="29"/>
        <v>163.93702484444691</v>
      </c>
      <c r="E26" s="451">
        <f t="shared" si="30"/>
        <v>354.99168639963278</v>
      </c>
      <c r="F26" s="451">
        <v>290.39661423315044</v>
      </c>
      <c r="G26" s="451">
        <v>494.82638522474468</v>
      </c>
      <c r="H26" s="451">
        <f t="shared" si="31"/>
        <v>785.22299945789518</v>
      </c>
      <c r="I26" s="451">
        <f t="shared" si="32"/>
        <v>769.9583279445294</v>
      </c>
      <c r="J26" s="451">
        <f t="shared" si="33"/>
        <v>658.76341006919165</v>
      </c>
      <c r="K26" s="451">
        <f t="shared" si="34"/>
        <v>1428.7217380137211</v>
      </c>
      <c r="L26" s="451">
        <v>202.4146889548731</v>
      </c>
      <c r="M26" s="451">
        <v>25.045451002686733</v>
      </c>
      <c r="N26" s="451">
        <v>22.727281307186544</v>
      </c>
      <c r="O26" s="1008">
        <f t="shared" si="35"/>
        <v>47.772732309873277</v>
      </c>
      <c r="P26" s="451">
        <v>8.9849310443174826</v>
      </c>
      <c r="Q26" s="451">
        <v>15.3100302560128</v>
      </c>
      <c r="R26" s="451">
        <f t="shared" si="36"/>
        <v>24.294961300330282</v>
      </c>
      <c r="S26" s="451">
        <v>45.38322883848042</v>
      </c>
      <c r="T26" s="451">
        <v>18.776270632327847</v>
      </c>
      <c r="U26" s="451">
        <f t="shared" si="37"/>
        <v>64.159499470808271</v>
      </c>
      <c r="V26" s="451">
        <f t="shared" si="38"/>
        <v>281.82829984035772</v>
      </c>
      <c r="W26" s="451">
        <f t="shared" si="39"/>
        <v>56.813582195527189</v>
      </c>
      <c r="X26" s="1081">
        <f t="shared" si="40"/>
        <v>338.64188203588492</v>
      </c>
      <c r="Y26" s="993"/>
      <c r="Z26" s="908">
        <f t="shared" si="41"/>
        <v>4.2189753063749018</v>
      </c>
      <c r="AB26" s="909">
        <v>3.4970453766727556</v>
      </c>
      <c r="AC26" s="910"/>
      <c r="AD26" s="911">
        <f t="shared" si="42"/>
        <v>292.00409753286584</v>
      </c>
      <c r="AE26" s="912">
        <v>194.89398552657872</v>
      </c>
      <c r="AF26" s="913">
        <v>167.19502555743358</v>
      </c>
      <c r="AG26" s="914">
        <f t="shared" si="43"/>
        <v>362.08901108401233</v>
      </c>
      <c r="AH26" s="912">
        <f t="shared" si="44"/>
        <v>299.38154527746792</v>
      </c>
      <c r="AI26" s="913">
        <f t="shared" si="45"/>
        <v>510.13641548075748</v>
      </c>
      <c r="AJ26" s="914">
        <f t="shared" si="46"/>
        <v>809.5179607582254</v>
      </c>
      <c r="AK26" s="915">
        <v>6.1725245064030103</v>
      </c>
      <c r="AL26" s="916">
        <f t="shared" si="47"/>
        <v>792.4521528433155</v>
      </c>
      <c r="AM26" s="913">
        <f t="shared" si="48"/>
        <v>677.33144103819109</v>
      </c>
      <c r="AN26" s="914">
        <f t="shared" si="49"/>
        <v>1469.7835938815065</v>
      </c>
      <c r="AO26" s="910"/>
      <c r="AP26" s="910"/>
      <c r="AS26" s="904">
        <v>285.96065227392677</v>
      </c>
      <c r="AT26" s="904">
        <v>288.50705215619308</v>
      </c>
      <c r="AW26" s="905">
        <v>105.03917134706491</v>
      </c>
      <c r="AX26" s="906">
        <v>89.134883560272868</v>
      </c>
      <c r="AY26" s="905">
        <v>191.05466155518587</v>
      </c>
      <c r="AZ26" s="906">
        <v>163.93702484444691</v>
      </c>
      <c r="BA26" s="450"/>
      <c r="BC26" s="905">
        <v>3.839323971392858</v>
      </c>
      <c r="BD26" s="906">
        <v>3.2580007129866733</v>
      </c>
      <c r="BE26" s="907">
        <f>BC26+BD26</f>
        <v>7.0973246843795312</v>
      </c>
    </row>
    <row r="27" spans="1:57" s="644" customFormat="1" ht="12.75">
      <c r="A27" s="1004" t="s">
        <v>210</v>
      </c>
      <c r="B27" s="1008">
        <f t="shared" si="27"/>
        <v>459.11784682235435</v>
      </c>
      <c r="C27" s="451">
        <f t="shared" si="28"/>
        <v>95.97533928964242</v>
      </c>
      <c r="D27" s="1008">
        <f t="shared" si="29"/>
        <v>120.00276080635953</v>
      </c>
      <c r="E27" s="451">
        <f t="shared" si="30"/>
        <v>215.97810009600195</v>
      </c>
      <c r="F27" s="451">
        <v>7.155379944744444E-3</v>
      </c>
      <c r="G27" s="451">
        <v>411.53878301982098</v>
      </c>
      <c r="H27" s="451">
        <f t="shared" si="31"/>
        <v>411.5459383997657</v>
      </c>
      <c r="I27" s="451">
        <f t="shared" si="32"/>
        <v>555.10034149194155</v>
      </c>
      <c r="J27" s="451">
        <f t="shared" si="33"/>
        <v>531.54154382618049</v>
      </c>
      <c r="K27" s="451">
        <f t="shared" si="34"/>
        <v>1086.6418853181221</v>
      </c>
      <c r="L27" s="451">
        <v>176.79799250965004</v>
      </c>
      <c r="M27" s="451">
        <v>77.757754402442998</v>
      </c>
      <c r="N27" s="451">
        <v>98.763220958100732</v>
      </c>
      <c r="O27" s="1008">
        <f t="shared" si="35"/>
        <v>176.52097536054373</v>
      </c>
      <c r="P27" s="449">
        <v>0</v>
      </c>
      <c r="Q27" s="451">
        <v>17.921564089136275</v>
      </c>
      <c r="R27" s="451">
        <f t="shared" si="36"/>
        <v>17.921564089136275</v>
      </c>
      <c r="S27" s="449">
        <v>0</v>
      </c>
      <c r="T27" s="451">
        <v>102.46848883170638</v>
      </c>
      <c r="U27" s="451">
        <f t="shared" si="37"/>
        <v>102.46848883170638</v>
      </c>
      <c r="V27" s="451">
        <f t="shared" si="38"/>
        <v>254.55574691209304</v>
      </c>
      <c r="W27" s="451">
        <f t="shared" si="39"/>
        <v>219.15327387894337</v>
      </c>
      <c r="X27" s="1081">
        <f t="shared" si="40"/>
        <v>473.70902079103644</v>
      </c>
      <c r="Y27" s="990"/>
      <c r="Z27" s="908">
        <f t="shared" si="41"/>
        <v>2.2939016096918787</v>
      </c>
      <c r="AB27" s="909">
        <v>4.1883761517179714</v>
      </c>
      <c r="AC27" s="910"/>
      <c r="AD27" s="911">
        <f t="shared" si="42"/>
        <v>463.30622297407234</v>
      </c>
      <c r="AE27" s="912">
        <v>104.97668877019083</v>
      </c>
      <c r="AF27" s="913">
        <v>131.25759769095572</v>
      </c>
      <c r="AG27" s="914">
        <f t="shared" si="43"/>
        <v>236.23428646114655</v>
      </c>
      <c r="AH27" s="912">
        <f t="shared" si="44"/>
        <v>7.155379944744444E-3</v>
      </c>
      <c r="AI27" s="913">
        <f t="shared" si="45"/>
        <v>429.46034710895725</v>
      </c>
      <c r="AJ27" s="914">
        <f t="shared" si="46"/>
        <v>429.46750248890197</v>
      </c>
      <c r="AK27" s="915">
        <v>0</v>
      </c>
      <c r="AL27" s="916">
        <f t="shared" si="47"/>
        <v>568.29006712420789</v>
      </c>
      <c r="AM27" s="913">
        <f t="shared" si="48"/>
        <v>560.71794479991297</v>
      </c>
      <c r="AN27" s="914">
        <f t="shared" si="49"/>
        <v>1129.0080119241209</v>
      </c>
      <c r="AO27" s="910"/>
      <c r="AP27" s="910"/>
      <c r="AS27" s="904">
        <v>458.79082380711247</v>
      </c>
      <c r="AT27" s="904">
        <v>459.11784682235435</v>
      </c>
      <c r="AW27" s="905">
        <v>152.35130698705254</v>
      </c>
      <c r="AX27" s="906">
        <v>190.49244927104476</v>
      </c>
      <c r="AY27" s="905">
        <v>95.97533928964242</v>
      </c>
      <c r="AZ27" s="906">
        <v>120.00276080635953</v>
      </c>
      <c r="BA27" s="450"/>
      <c r="BC27" s="905">
        <v>9.0013494805484182</v>
      </c>
      <c r="BD27" s="906">
        <v>11.25483688459618</v>
      </c>
      <c r="BE27" s="907">
        <f t="shared" si="50"/>
        <v>20.2561863651446</v>
      </c>
    </row>
    <row r="28" spans="1:57" s="644" customFormat="1" ht="12.75">
      <c r="A28" s="1004" t="s">
        <v>211</v>
      </c>
      <c r="B28" s="1008">
        <f t="shared" si="27"/>
        <v>519.99196564914962</v>
      </c>
      <c r="C28" s="451">
        <f t="shared" si="28"/>
        <v>85.286867042753556</v>
      </c>
      <c r="D28" s="1008">
        <f t="shared" si="29"/>
        <v>96.655317113897382</v>
      </c>
      <c r="E28" s="451">
        <f t="shared" si="30"/>
        <v>181.94218415665094</v>
      </c>
      <c r="F28" s="451">
        <v>7.4201290026999889</v>
      </c>
      <c r="G28" s="451">
        <v>349.67979778299321</v>
      </c>
      <c r="H28" s="451">
        <f t="shared" si="31"/>
        <v>357.09992678569319</v>
      </c>
      <c r="I28" s="451">
        <f t="shared" si="32"/>
        <v>612.69896169460321</v>
      </c>
      <c r="J28" s="451">
        <f t="shared" si="33"/>
        <v>446.33511489689056</v>
      </c>
      <c r="K28" s="451">
        <f t="shared" si="34"/>
        <v>1059.0340765914939</v>
      </c>
      <c r="L28" s="451">
        <v>201.87411920095235</v>
      </c>
      <c r="M28" s="451">
        <v>58.068559413780122</v>
      </c>
      <c r="N28" s="451">
        <v>66.948518491919089</v>
      </c>
      <c r="O28" s="1008">
        <f t="shared" si="35"/>
        <v>125.01707790569921</v>
      </c>
      <c r="P28" s="449">
        <v>0</v>
      </c>
      <c r="Q28" s="451">
        <v>14.526140378218681</v>
      </c>
      <c r="R28" s="451">
        <f t="shared" si="36"/>
        <v>14.526140378218681</v>
      </c>
      <c r="S28" s="451">
        <v>5.4310827613955004</v>
      </c>
      <c r="T28" s="451">
        <v>40.490498710247813</v>
      </c>
      <c r="U28" s="451">
        <f t="shared" si="37"/>
        <v>45.921581471643314</v>
      </c>
      <c r="V28" s="451">
        <f t="shared" si="38"/>
        <v>265.37376137612796</v>
      </c>
      <c r="W28" s="451">
        <f t="shared" si="39"/>
        <v>121.96515758038558</v>
      </c>
      <c r="X28" s="1081">
        <f t="shared" si="40"/>
        <v>387.33891895651357</v>
      </c>
      <c r="Y28" s="990"/>
      <c r="Z28" s="908">
        <f t="shared" si="41"/>
        <v>2.734127723195281</v>
      </c>
      <c r="AB28" s="909">
        <v>2.8651023024135682</v>
      </c>
      <c r="AC28" s="910"/>
      <c r="AD28" s="911">
        <f t="shared" si="42"/>
        <v>522.85706795156318</v>
      </c>
      <c r="AE28" s="912">
        <v>93.495953987579227</v>
      </c>
      <c r="AF28" s="913">
        <v>105.95864750203241</v>
      </c>
      <c r="AG28" s="914">
        <f t="shared" si="43"/>
        <v>199.45460148961163</v>
      </c>
      <c r="AH28" s="912">
        <f t="shared" si="44"/>
        <v>7.4201290026999889</v>
      </c>
      <c r="AI28" s="913">
        <f t="shared" si="45"/>
        <v>364.20593816121186</v>
      </c>
      <c r="AJ28" s="914">
        <f t="shared" si="46"/>
        <v>371.62606716391184</v>
      </c>
      <c r="AK28" s="915">
        <v>7.7272646506449902</v>
      </c>
      <c r="AL28" s="916">
        <f t="shared" si="47"/>
        <v>631.50041559248746</v>
      </c>
      <c r="AM28" s="913">
        <f t="shared" si="48"/>
        <v>470.16458566324428</v>
      </c>
      <c r="AN28" s="914">
        <f t="shared" si="49"/>
        <v>1101.6650012557318</v>
      </c>
      <c r="AO28" s="910"/>
      <c r="AP28" s="910"/>
      <c r="AS28" s="904">
        <v>523.13229362869527</v>
      </c>
      <c r="AT28" s="904">
        <v>519.99196564914962</v>
      </c>
      <c r="AW28" s="905">
        <v>145.60155847429209</v>
      </c>
      <c r="AX28" s="906">
        <v>165.00975231691439</v>
      </c>
      <c r="AY28" s="905">
        <v>85.286867042753556</v>
      </c>
      <c r="AZ28" s="906">
        <v>96.655317113897382</v>
      </c>
      <c r="BA28" s="450"/>
      <c r="BC28" s="905">
        <v>8.2090869448256729</v>
      </c>
      <c r="BD28" s="906">
        <v>9.30333038813502</v>
      </c>
      <c r="BE28" s="907">
        <f t="shared" si="50"/>
        <v>17.512417332960695</v>
      </c>
    </row>
    <row r="29" spans="1:57" s="644" customFormat="1" ht="12.75">
      <c r="A29" s="1004" t="s">
        <v>212</v>
      </c>
      <c r="B29" s="1008">
        <f t="shared" si="27"/>
        <v>323.9336791158749</v>
      </c>
      <c r="C29" s="451">
        <f t="shared" si="28"/>
        <v>81.228704163729134</v>
      </c>
      <c r="D29" s="1008">
        <f t="shared" si="29"/>
        <v>86.480799990918456</v>
      </c>
      <c r="E29" s="451">
        <f t="shared" si="30"/>
        <v>167.70950415464759</v>
      </c>
      <c r="F29" s="451">
        <v>2.3851266482481483E-3</v>
      </c>
      <c r="G29" s="451">
        <v>328.95175730151283</v>
      </c>
      <c r="H29" s="451">
        <f t="shared" si="31"/>
        <v>328.95414242816105</v>
      </c>
      <c r="I29" s="451">
        <f t="shared" si="32"/>
        <v>405.16476840625222</v>
      </c>
      <c r="J29" s="451">
        <f t="shared" si="33"/>
        <v>415.43255729243128</v>
      </c>
      <c r="K29" s="451">
        <f t="shared" si="34"/>
        <v>820.59732569868356</v>
      </c>
      <c r="L29" s="451">
        <v>213.17637314566974</v>
      </c>
      <c r="M29" s="451">
        <v>80.555106266245616</v>
      </c>
      <c r="N29" s="451">
        <v>87.942387126614534</v>
      </c>
      <c r="O29" s="1008">
        <f t="shared" si="35"/>
        <v>168.49749339286015</v>
      </c>
      <c r="P29" s="449">
        <v>0</v>
      </c>
      <c r="Q29" s="451">
        <v>24.97909962847757</v>
      </c>
      <c r="R29" s="451">
        <f t="shared" si="36"/>
        <v>24.97909962847757</v>
      </c>
      <c r="S29" s="449">
        <v>0</v>
      </c>
      <c r="T29" s="451">
        <v>95.646481273785398</v>
      </c>
      <c r="U29" s="451">
        <f t="shared" si="37"/>
        <v>95.646481273785398</v>
      </c>
      <c r="V29" s="451">
        <f t="shared" si="38"/>
        <v>293.73147941191536</v>
      </c>
      <c r="W29" s="451">
        <f t="shared" si="39"/>
        <v>208.56796802887749</v>
      </c>
      <c r="X29" s="1081">
        <f t="shared" si="40"/>
        <v>502.29944744079285</v>
      </c>
      <c r="Y29" s="990"/>
      <c r="Z29" s="908">
        <f t="shared" si="41"/>
        <v>1.6336815218085805</v>
      </c>
      <c r="AB29" s="909">
        <v>3.6750472052330179</v>
      </c>
      <c r="AC29" s="910"/>
      <c r="AD29" s="911">
        <f t="shared" si="42"/>
        <v>327.60872632110789</v>
      </c>
      <c r="AE29" s="912">
        <v>95.358696441886835</v>
      </c>
      <c r="AF29" s="913">
        <v>101.52441109688293</v>
      </c>
      <c r="AG29" s="914">
        <f t="shared" si="43"/>
        <v>196.88310753876976</v>
      </c>
      <c r="AH29" s="912">
        <f t="shared" si="44"/>
        <v>2.3851266482481483E-3</v>
      </c>
      <c r="AI29" s="913">
        <f t="shared" si="45"/>
        <v>353.9308569299904</v>
      </c>
      <c r="AJ29" s="914">
        <f t="shared" si="46"/>
        <v>353.93324205663862</v>
      </c>
      <c r="AK29" s="915">
        <v>0</v>
      </c>
      <c r="AL29" s="916">
        <f t="shared" si="47"/>
        <v>422.96980788964294</v>
      </c>
      <c r="AM29" s="913">
        <f t="shared" si="48"/>
        <v>455.45526802687334</v>
      </c>
      <c r="AN29" s="914">
        <f t="shared" si="49"/>
        <v>878.42507591651633</v>
      </c>
      <c r="AO29" s="910"/>
      <c r="AP29" s="910"/>
      <c r="AS29" s="904">
        <v>324.37768635919207</v>
      </c>
      <c r="AT29" s="904">
        <v>323.9336791158749</v>
      </c>
      <c r="AW29" s="905">
        <v>129.42883118986975</v>
      </c>
      <c r="AX29" s="906">
        <v>137.7974569264089</v>
      </c>
      <c r="AY29" s="905">
        <v>81.228704163729134</v>
      </c>
      <c r="AZ29" s="906">
        <v>86.480799990918456</v>
      </c>
      <c r="BA29" s="450"/>
      <c r="BC29" s="905">
        <v>14.129992278157699</v>
      </c>
      <c r="BD29" s="906">
        <v>15.043611105964478</v>
      </c>
      <c r="BE29" s="907">
        <f t="shared" si="50"/>
        <v>29.173603384122178</v>
      </c>
    </row>
    <row r="30" spans="1:57" s="644" customFormat="1" ht="12.75">
      <c r="A30" s="1004" t="s">
        <v>213</v>
      </c>
      <c r="B30" s="1008">
        <f t="shared" si="27"/>
        <v>538.86001374729994</v>
      </c>
      <c r="C30" s="451">
        <f t="shared" si="28"/>
        <v>104.63168926193752</v>
      </c>
      <c r="D30" s="1008">
        <f t="shared" si="29"/>
        <v>113.69553819219624</v>
      </c>
      <c r="E30" s="451">
        <f t="shared" si="30"/>
        <v>218.32722745413378</v>
      </c>
      <c r="F30" s="451">
        <v>4.6772333572146181</v>
      </c>
      <c r="G30" s="451">
        <v>401.84282843911507</v>
      </c>
      <c r="H30" s="451">
        <f t="shared" si="31"/>
        <v>406.52006179632968</v>
      </c>
      <c r="I30" s="451">
        <f t="shared" si="32"/>
        <v>648.16893636645204</v>
      </c>
      <c r="J30" s="451">
        <f t="shared" si="33"/>
        <v>515.53836663131131</v>
      </c>
      <c r="K30" s="451">
        <f t="shared" si="34"/>
        <v>1163.7073029977632</v>
      </c>
      <c r="L30" s="451">
        <v>288.91832603144996</v>
      </c>
      <c r="M30" s="451">
        <v>58.85046742251231</v>
      </c>
      <c r="N30" s="451">
        <v>64.388365580827852</v>
      </c>
      <c r="O30" s="1008">
        <f t="shared" si="35"/>
        <v>123.23883300334016</v>
      </c>
      <c r="P30" s="449">
        <v>0</v>
      </c>
      <c r="Q30" s="451">
        <v>23.778037727821701</v>
      </c>
      <c r="R30" s="451">
        <f t="shared" si="36"/>
        <v>23.778037727821701</v>
      </c>
      <c r="S30" s="451">
        <v>7.1605918028066453</v>
      </c>
      <c r="T30" s="451">
        <v>55.045313945287269</v>
      </c>
      <c r="U30" s="451">
        <f t="shared" si="37"/>
        <v>62.205905748093912</v>
      </c>
      <c r="V30" s="451">
        <f t="shared" si="38"/>
        <v>354.92938525676897</v>
      </c>
      <c r="W30" s="451">
        <f t="shared" si="39"/>
        <v>143.21171725393683</v>
      </c>
      <c r="X30" s="1081">
        <f t="shared" si="40"/>
        <v>498.14110251070576</v>
      </c>
      <c r="Y30" s="990"/>
      <c r="Z30" s="908">
        <f t="shared" si="41"/>
        <v>2.3360997459003165</v>
      </c>
      <c r="AB30" s="909">
        <v>3.9383613459297173</v>
      </c>
      <c r="AC30" s="910"/>
      <c r="AD30" s="911">
        <f t="shared" si="42"/>
        <v>542.79837509322965</v>
      </c>
      <c r="AE30" s="912">
        <v>112.93955335902339</v>
      </c>
      <c r="AF30" s="913">
        <v>122.7846734189212</v>
      </c>
      <c r="AG30" s="914">
        <f t="shared" si="43"/>
        <v>235.72422677794458</v>
      </c>
      <c r="AH30" s="912">
        <f t="shared" si="44"/>
        <v>4.6772333572146181</v>
      </c>
      <c r="AI30" s="913">
        <f t="shared" si="45"/>
        <v>425.62086616693676</v>
      </c>
      <c r="AJ30" s="914">
        <f t="shared" si="46"/>
        <v>430.29809952415138</v>
      </c>
      <c r="AK30" s="915">
        <v>11.281262814821211</v>
      </c>
      <c r="AL30" s="916">
        <f t="shared" si="47"/>
        <v>671.69642462428885</v>
      </c>
      <c r="AM30" s="913">
        <f t="shared" si="48"/>
        <v>548.40553958585792</v>
      </c>
      <c r="AN30" s="914">
        <f t="shared" si="49"/>
        <v>1220.1019642101469</v>
      </c>
      <c r="AO30" s="910"/>
      <c r="AP30" s="910"/>
      <c r="AS30" s="904">
        <v>536.58020963364595</v>
      </c>
      <c r="AT30" s="904">
        <v>538.86001374729994</v>
      </c>
      <c r="AW30" s="905">
        <v>101.14802772317466</v>
      </c>
      <c r="AX30" s="906">
        <v>110.65998325790345</v>
      </c>
      <c r="AY30" s="905">
        <v>104.63168926193752</v>
      </c>
      <c r="AZ30" s="906">
        <v>113.69553819219624</v>
      </c>
      <c r="BA30" s="450"/>
      <c r="BC30" s="905">
        <v>8.3078640970858686</v>
      </c>
      <c r="BD30" s="906">
        <v>9.0891352267249594</v>
      </c>
      <c r="BE30" s="907">
        <f t="shared" si="50"/>
        <v>17.396999323810828</v>
      </c>
    </row>
    <row r="31" spans="1:57" s="644" customFormat="1" ht="13.5" thickBot="1">
      <c r="A31" s="1004" t="s">
        <v>214</v>
      </c>
      <c r="B31" s="1009">
        <f t="shared" si="27"/>
        <v>383.00431818382174</v>
      </c>
      <c r="C31" s="1061">
        <f t="shared" si="28"/>
        <v>84.452857778528895</v>
      </c>
      <c r="D31" s="1009">
        <f t="shared" si="29"/>
        <v>90.562363131969789</v>
      </c>
      <c r="E31" s="1061">
        <f t="shared" si="30"/>
        <v>175.01522091049867</v>
      </c>
      <c r="F31" s="451">
        <v>0.36730950383021482</v>
      </c>
      <c r="G31" s="1061">
        <v>345.01585577004818</v>
      </c>
      <c r="H31" s="1061">
        <f t="shared" si="31"/>
        <v>345.38316527387838</v>
      </c>
      <c r="I31" s="1061">
        <f t="shared" si="32"/>
        <v>467.82448546618082</v>
      </c>
      <c r="J31" s="1061">
        <f t="shared" si="33"/>
        <v>435.57821890201797</v>
      </c>
      <c r="K31" s="1061">
        <f t="shared" si="34"/>
        <v>903.40270436819878</v>
      </c>
      <c r="L31" s="1061">
        <v>142.07281478048537</v>
      </c>
      <c r="M31" s="1061">
        <v>49.648591330428431</v>
      </c>
      <c r="N31" s="1061">
        <v>53.59413292976231</v>
      </c>
      <c r="O31" s="1009">
        <f t="shared" si="35"/>
        <v>103.24272426019074</v>
      </c>
      <c r="P31" s="1074">
        <v>0</v>
      </c>
      <c r="Q31" s="1061">
        <v>11.915327407494551</v>
      </c>
      <c r="R31" s="1061">
        <f t="shared" si="36"/>
        <v>11.915327407494551</v>
      </c>
      <c r="S31" s="1061">
        <v>3.7705710110398174</v>
      </c>
      <c r="T31" s="1061">
        <v>28.014795828252332</v>
      </c>
      <c r="U31" s="1061">
        <f t="shared" si="37"/>
        <v>31.785366839292148</v>
      </c>
      <c r="V31" s="1061">
        <f t="shared" si="38"/>
        <v>195.4919771219536</v>
      </c>
      <c r="W31" s="1061">
        <f t="shared" si="39"/>
        <v>93.524256165509186</v>
      </c>
      <c r="X31" s="1082">
        <f t="shared" si="40"/>
        <v>289.0162332874628</v>
      </c>
      <c r="Y31" s="990"/>
      <c r="Z31" s="908">
        <f t="shared" si="41"/>
        <v>3.1257853377033387</v>
      </c>
      <c r="AB31" s="936">
        <v>2.6822784297192133</v>
      </c>
      <c r="AC31" s="910"/>
      <c r="AD31" s="937">
        <f t="shared" si="42"/>
        <v>385.68659661354093</v>
      </c>
      <c r="AE31" s="938">
        <v>89.610147903959955</v>
      </c>
      <c r="AF31" s="939">
        <v>96.092742960453847</v>
      </c>
      <c r="AG31" s="940">
        <f t="shared" si="43"/>
        <v>185.7028908644138</v>
      </c>
      <c r="AH31" s="938">
        <f t="shared" si="44"/>
        <v>0.36730950383021482</v>
      </c>
      <c r="AI31" s="939">
        <f t="shared" si="45"/>
        <v>356.93118317754272</v>
      </c>
      <c r="AJ31" s="940">
        <f t="shared" si="46"/>
        <v>357.29849268137292</v>
      </c>
      <c r="AK31" s="941">
        <v>3.3670261139860118</v>
      </c>
      <c r="AL31" s="942">
        <f t="shared" si="47"/>
        <v>479.0310801353171</v>
      </c>
      <c r="AM31" s="939">
        <f t="shared" si="48"/>
        <v>453.02392613799657</v>
      </c>
      <c r="AN31" s="940">
        <f t="shared" si="49"/>
        <v>932.05500627331367</v>
      </c>
      <c r="AO31" s="910"/>
      <c r="AP31" s="910"/>
      <c r="AS31" s="932">
        <v>390.49705739393357</v>
      </c>
      <c r="AT31" s="932">
        <v>383.00431818382174</v>
      </c>
      <c r="AW31" s="933">
        <v>110.37649720402435</v>
      </c>
      <c r="AX31" s="934">
        <v>118.36137561193399</v>
      </c>
      <c r="AY31" s="933">
        <v>84.452857778528895</v>
      </c>
      <c r="AZ31" s="934">
        <v>90.562363131969789</v>
      </c>
      <c r="BA31" s="450"/>
      <c r="BC31" s="933">
        <v>5.1572901254310626</v>
      </c>
      <c r="BD31" s="934">
        <v>5.5303798284840653</v>
      </c>
      <c r="BE31" s="935">
        <f t="shared" si="50"/>
        <v>10.687669953915128</v>
      </c>
    </row>
    <row r="32" spans="1:57" s="644" customFormat="1" ht="12.75">
      <c r="A32" s="996" t="s">
        <v>73</v>
      </c>
      <c r="B32" s="994"/>
      <c r="C32" s="995"/>
      <c r="D32" s="995"/>
      <c r="E32" s="995"/>
      <c r="F32" s="995"/>
      <c r="G32" s="995"/>
      <c r="H32" s="995"/>
      <c r="I32" s="995"/>
      <c r="J32" s="995"/>
      <c r="K32" s="995"/>
      <c r="L32" s="995"/>
      <c r="M32" s="995"/>
      <c r="N32" s="995"/>
      <c r="O32" s="995"/>
      <c r="P32" s="995"/>
      <c r="Q32" s="995"/>
      <c r="R32" s="995"/>
      <c r="S32" s="995"/>
      <c r="T32" s="995"/>
      <c r="U32" s="995"/>
      <c r="V32" s="995"/>
      <c r="W32" s="995"/>
      <c r="X32" s="995"/>
      <c r="Z32" s="908"/>
      <c r="AB32" s="910"/>
      <c r="AC32" s="910"/>
      <c r="AD32" s="943"/>
      <c r="AE32" s="943"/>
      <c r="AF32" s="943"/>
      <c r="AG32" s="943"/>
      <c r="AH32" s="943"/>
      <c r="AI32" s="943"/>
      <c r="AJ32" s="943"/>
      <c r="AK32" s="943"/>
      <c r="AL32" s="943"/>
      <c r="AM32" s="943"/>
      <c r="AN32" s="943"/>
      <c r="AO32" s="910"/>
      <c r="AP32" s="910"/>
      <c r="AS32" s="450"/>
      <c r="AT32" s="450"/>
      <c r="AW32" s="450"/>
      <c r="AX32" s="450"/>
      <c r="AY32" s="450"/>
      <c r="AZ32" s="450"/>
      <c r="BA32" s="450"/>
      <c r="BC32" s="450"/>
      <c r="BD32" s="450"/>
      <c r="BE32" s="450"/>
    </row>
    <row r="33" spans="1:57" s="644" customFormat="1" ht="12.75">
      <c r="A33" s="1005" t="s">
        <v>12</v>
      </c>
      <c r="B33" s="1012">
        <f t="shared" ref="B33:X33" si="51">B6/B15</f>
        <v>0.18725980264297218</v>
      </c>
      <c r="C33" s="1012">
        <f t="shared" si="51"/>
        <v>0.46443216259879166</v>
      </c>
      <c r="D33" s="1063">
        <f t="shared" si="51"/>
        <v>0.4330858181616718</v>
      </c>
      <c r="E33" s="1063">
        <f t="shared" si="51"/>
        <v>0.44900421116874473</v>
      </c>
      <c r="F33" s="1067">
        <f t="shared" si="51"/>
        <v>0.98660374416522789</v>
      </c>
      <c r="G33" s="1063">
        <f t="shared" si="51"/>
        <v>0.40283741383517302</v>
      </c>
      <c r="H33" s="1063">
        <f t="shared" si="51"/>
        <v>0.5183653066702264</v>
      </c>
      <c r="I33" s="1012">
        <f t="shared" si="51"/>
        <v>0.38880259470160095</v>
      </c>
      <c r="J33" s="1063">
        <f t="shared" si="51"/>
        <v>0.40912477461371732</v>
      </c>
      <c r="K33" s="1063">
        <f t="shared" si="51"/>
        <v>0.39861959582535567</v>
      </c>
      <c r="L33" s="1012">
        <f t="shared" si="51"/>
        <v>0.58686162236922101</v>
      </c>
      <c r="M33" s="1012">
        <f t="shared" si="51"/>
        <v>0.52329618267675004</v>
      </c>
      <c r="N33" s="1063">
        <f t="shared" si="51"/>
        <v>0.48002948944691493</v>
      </c>
      <c r="O33" s="1063">
        <f t="shared" si="51"/>
        <v>0.50174981503946725</v>
      </c>
      <c r="P33" s="1012">
        <f t="shared" si="51"/>
        <v>0.99922105215274004</v>
      </c>
      <c r="Q33" s="1063">
        <f t="shared" si="51"/>
        <v>0.62838924647584948</v>
      </c>
      <c r="R33" s="1063">
        <f t="shared" si="51"/>
        <v>0.73189493807578754</v>
      </c>
      <c r="S33" s="1012">
        <f t="shared" si="51"/>
        <v>0.97140912333084328</v>
      </c>
      <c r="T33" s="1063">
        <f t="shared" si="51"/>
        <v>0.50425552263499707</v>
      </c>
      <c r="U33" s="1063">
        <f t="shared" si="51"/>
        <v>0.76208903292614016</v>
      </c>
      <c r="V33" s="1012">
        <f t="shared" si="51"/>
        <v>0.66120289926121734</v>
      </c>
      <c r="W33" s="1063">
        <f t="shared" si="51"/>
        <v>0.51849554013153254</v>
      </c>
      <c r="X33" s="1064">
        <f t="shared" si="51"/>
        <v>0.62073777190678603</v>
      </c>
      <c r="Z33" s="908"/>
      <c r="AB33" s="910"/>
      <c r="AC33" s="910"/>
      <c r="AD33" s="943"/>
      <c r="AE33" s="943"/>
      <c r="AF33" s="943"/>
      <c r="AG33" s="943"/>
      <c r="AH33" s="943"/>
      <c r="AI33" s="943"/>
      <c r="AJ33" s="943"/>
      <c r="AK33" s="943"/>
      <c r="AL33" s="943"/>
      <c r="AM33" s="943"/>
      <c r="AN33" s="943"/>
      <c r="AO33" s="910"/>
      <c r="AP33" s="910"/>
      <c r="AS33" s="450"/>
      <c r="AT33" s="450"/>
      <c r="AW33" s="450"/>
      <c r="AX33" s="450"/>
      <c r="AY33" s="450"/>
      <c r="AZ33" s="450"/>
      <c r="BA33" s="450"/>
      <c r="BC33" s="450"/>
      <c r="BD33" s="450"/>
      <c r="BE33" s="450"/>
    </row>
    <row r="34" spans="1:57" s="644" customFormat="1" ht="12.75">
      <c r="A34" s="1006" t="s">
        <v>39</v>
      </c>
      <c r="B34" s="507">
        <f t="shared" ref="B34:X34" si="52">B19/B15</f>
        <v>8.4294654728870211E-2</v>
      </c>
      <c r="C34" s="507">
        <f t="shared" si="52"/>
        <v>0.15610509762366576</v>
      </c>
      <c r="D34" s="467">
        <f t="shared" si="52"/>
        <v>0.16293696011614642</v>
      </c>
      <c r="E34" s="467">
        <f t="shared" si="52"/>
        <v>0.15946758357229635</v>
      </c>
      <c r="F34" s="1068">
        <f t="shared" si="52"/>
        <v>0.62255724526297485</v>
      </c>
      <c r="G34" s="467">
        <f t="shared" si="52"/>
        <v>0.2470718145222954</v>
      </c>
      <c r="H34" s="467">
        <f t="shared" si="52"/>
        <v>0.32138072606778839</v>
      </c>
      <c r="I34" s="507">
        <f t="shared" si="52"/>
        <v>0.19699546753365435</v>
      </c>
      <c r="J34" s="467">
        <f t="shared" si="52"/>
        <v>0.22958374546609245</v>
      </c>
      <c r="K34" s="467">
        <f t="shared" si="52"/>
        <v>0.21273783190930065</v>
      </c>
      <c r="L34" s="507">
        <f t="shared" si="52"/>
        <v>0.37638725487363978</v>
      </c>
      <c r="M34" s="507">
        <f t="shared" si="52"/>
        <v>0.41030929628075274</v>
      </c>
      <c r="N34" s="467">
        <f t="shared" si="52"/>
        <v>0.37733973124218217</v>
      </c>
      <c r="O34" s="467">
        <f t="shared" si="52"/>
        <v>0.39389079243557096</v>
      </c>
      <c r="P34" s="507">
        <f t="shared" si="52"/>
        <v>0.88329035843787862</v>
      </c>
      <c r="Q34" s="467">
        <f t="shared" si="52"/>
        <v>0.5501111641864509</v>
      </c>
      <c r="R34" s="467">
        <f t="shared" si="52"/>
        <v>0.64310734843972961</v>
      </c>
      <c r="S34" s="507">
        <f t="shared" si="52"/>
        <v>0.79732732197936995</v>
      </c>
      <c r="T34" s="467">
        <f t="shared" si="52"/>
        <v>0.42304358332891817</v>
      </c>
      <c r="U34" s="467">
        <f t="shared" si="52"/>
        <v>0.62961994287617085</v>
      </c>
      <c r="V34" s="507">
        <f t="shared" si="52"/>
        <v>0.47665356151107402</v>
      </c>
      <c r="W34" s="467">
        <f t="shared" si="52"/>
        <v>0.42890206580435142</v>
      </c>
      <c r="X34" s="1065">
        <f t="shared" si="52"/>
        <v>0.46311347243002554</v>
      </c>
      <c r="Z34" s="908"/>
      <c r="AB34" s="910"/>
      <c r="AC34" s="910"/>
      <c r="AD34" s="943"/>
      <c r="AE34" s="943"/>
      <c r="AF34" s="943"/>
      <c r="AG34" s="943"/>
      <c r="AH34" s="943"/>
      <c r="AI34" s="943"/>
      <c r="AJ34" s="943"/>
      <c r="AK34" s="943"/>
      <c r="AL34" s="943"/>
      <c r="AM34" s="943"/>
      <c r="AN34" s="943"/>
      <c r="AO34" s="910"/>
      <c r="AP34" s="910"/>
      <c r="AS34" s="450"/>
      <c r="AT34" s="450"/>
      <c r="AW34" s="450"/>
      <c r="AX34" s="450"/>
      <c r="AY34" s="450"/>
      <c r="AZ34" s="450"/>
      <c r="BA34" s="450"/>
      <c r="BC34" s="450"/>
      <c r="BD34" s="450"/>
      <c r="BE34" s="450"/>
    </row>
    <row r="35" spans="1:57">
      <c r="A35" s="619" t="s">
        <v>215</v>
      </c>
      <c r="B35" s="12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Z35" s="116"/>
      <c r="AB35" s="117"/>
      <c r="AC35" s="117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17"/>
      <c r="AP35" s="117"/>
      <c r="AS35" s="7"/>
      <c r="AT35" s="7"/>
      <c r="AW35" s="7"/>
      <c r="AX35" s="7"/>
      <c r="AY35" s="7"/>
      <c r="AZ35" s="7"/>
      <c r="BA35" s="7"/>
      <c r="BC35" s="7"/>
      <c r="BD35" s="7"/>
      <c r="BE35" s="7"/>
    </row>
    <row r="36" spans="1:57">
      <c r="A36" s="123" t="s">
        <v>244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Z36" s="116"/>
      <c r="AB36" s="117"/>
      <c r="AC36" s="117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17"/>
      <c r="AP36" s="117"/>
      <c r="AS36" s="7"/>
      <c r="AT36" s="7"/>
      <c r="AW36" s="7"/>
      <c r="AX36" s="7"/>
      <c r="AY36" s="7"/>
      <c r="AZ36" s="7"/>
      <c r="BA36" s="7"/>
      <c r="BC36" s="7"/>
      <c r="BD36" s="7"/>
      <c r="BE36" s="7"/>
    </row>
    <row r="41" spans="1:57" hidden="1">
      <c r="A41" s="21" t="s">
        <v>41</v>
      </c>
      <c r="B41" s="60">
        <f>B6-B19</f>
        <v>2051.1437953885588</v>
      </c>
      <c r="C41" s="30">
        <f>C6-C19</f>
        <v>1995.284093372069</v>
      </c>
      <c r="D41" s="8">
        <f>D6-D19</f>
        <v>1694.3583521428286</v>
      </c>
      <c r="E41" s="29">
        <f>C41+D41</f>
        <v>3689.6424455148976</v>
      </c>
      <c r="F41" s="61">
        <f>F6-F19</f>
        <v>2146.921314247676</v>
      </c>
      <c r="G41" s="8">
        <f>G6-G19</f>
        <v>3723.1542470851382</v>
      </c>
      <c r="H41" s="29">
        <f>F41+G41</f>
        <v>5870.0755613328147</v>
      </c>
      <c r="I41" s="30">
        <f>B41+C41+F41</f>
        <v>6193.3492030083034</v>
      </c>
      <c r="J41" s="8">
        <f>D41+G41</f>
        <v>5417.5125992279663</v>
      </c>
      <c r="K41" s="9">
        <f>I41+J41</f>
        <v>11610.86180223627</v>
      </c>
      <c r="L41" s="13">
        <f>L6-L19</f>
        <v>3236.1224886136961</v>
      </c>
      <c r="M41" s="30">
        <f>M6-M19</f>
        <v>470.01511854306659</v>
      </c>
      <c r="N41" s="8">
        <f>N6-N19</f>
        <v>423.75872452585463</v>
      </c>
      <c r="O41" s="29">
        <f>M41+N41</f>
        <v>893.77384306892122</v>
      </c>
      <c r="P41" s="8">
        <f>P6-P19</f>
        <v>87.10246562555028</v>
      </c>
      <c r="Q41" s="8">
        <f>Q6-Q19</f>
        <v>151.89705211122805</v>
      </c>
      <c r="R41" s="29">
        <f>P41+Q41</f>
        <v>238.99951773677833</v>
      </c>
      <c r="S41" s="30">
        <f>S6-S19</f>
        <v>820.86198274035814</v>
      </c>
      <c r="T41" s="8">
        <f>T6-T19</f>
        <v>310.89103873577415</v>
      </c>
      <c r="U41" s="7">
        <f>S41+T41</f>
        <v>1131.7530214761323</v>
      </c>
      <c r="V41" s="30">
        <f>L41+M41+P41+S41</f>
        <v>4614.1020555226714</v>
      </c>
      <c r="W41" s="8">
        <f>N41+Q41+T41</f>
        <v>886.54681537285683</v>
      </c>
      <c r="X41" s="9">
        <f>V41+W41</f>
        <v>5500.6488708955285</v>
      </c>
      <c r="Z41" s="116">
        <f>K41/X41</f>
        <v>2.1108167553959816</v>
      </c>
      <c r="AB41" s="126">
        <f>AB6-AB19</f>
        <v>163.03086716117599</v>
      </c>
      <c r="AC41" s="117"/>
      <c r="AD41" s="14">
        <f>AD6-AD19</f>
        <v>2214.1746625497353</v>
      </c>
      <c r="AE41" s="118">
        <f>AE6-AE19</f>
        <v>2049.9991583153746</v>
      </c>
      <c r="AF41" s="119">
        <f>AF6-AF19</f>
        <v>1739.0707070066244</v>
      </c>
      <c r="AG41" s="120">
        <f>AE41+AF41</f>
        <v>3789.0698653219988</v>
      </c>
      <c r="AH41" s="118">
        <f>AH6-AH19</f>
        <v>2234.023779873226</v>
      </c>
      <c r="AI41" s="119">
        <f>AI6-AI19</f>
        <v>3875.051299196366</v>
      </c>
      <c r="AJ41" s="120">
        <f>AH41+AI41</f>
        <v>6109.075079069592</v>
      </c>
      <c r="AK41" s="14">
        <f>AK6-AK19</f>
        <v>44.621758465716994</v>
      </c>
      <c r="AL41" s="121">
        <f>AD41+AE41+AH41+AK41</f>
        <v>6542.8193592040525</v>
      </c>
      <c r="AM41" s="119">
        <f>AF41+AI41</f>
        <v>5614.1220062029906</v>
      </c>
      <c r="AN41" s="120">
        <f>AL41+AM41</f>
        <v>12156.941365407043</v>
      </c>
      <c r="AO41" s="117"/>
      <c r="AP41" s="117"/>
      <c r="AS41" s="60">
        <f>AS6-AS19</f>
        <v>2014.9858527383035</v>
      </c>
      <c r="AT41" s="60">
        <f>AT6-AT19</f>
        <v>2051.1437953885588</v>
      </c>
      <c r="AW41" s="30">
        <f>AW6-AW19</f>
        <v>1135.0979302605517</v>
      </c>
      <c r="AX41" s="8">
        <f>AX6-AX19</f>
        <v>931.05802729247921</v>
      </c>
      <c r="AY41" s="30">
        <f>AY6-AY19</f>
        <v>1995.284093372069</v>
      </c>
      <c r="AZ41" s="8">
        <f>AZ6-AZ19</f>
        <v>1694.3583521428286</v>
      </c>
      <c r="BA41" s="7"/>
      <c r="BC41" s="30">
        <f>BC6-BC19</f>
        <v>54.715064943305435</v>
      </c>
      <c r="BD41" s="8">
        <f>BD6-BD19</f>
        <v>44.712354863795781</v>
      </c>
      <c r="BE41" s="29">
        <f>BC41+BD41</f>
        <v>99.427419807101217</v>
      </c>
    </row>
    <row r="42" spans="1:57" hidden="1"/>
    <row r="43" spans="1:57" hidden="1">
      <c r="A43" s="21" t="s">
        <v>42</v>
      </c>
      <c r="B43" s="60">
        <f>B7+B8</f>
        <v>10756.67883674063</v>
      </c>
      <c r="C43" s="30">
        <f>C7+C8</f>
        <v>2165.964032303873</v>
      </c>
      <c r="D43" s="8">
        <f>D7+D8</f>
        <v>2125.6296929700989</v>
      </c>
      <c r="E43" s="29">
        <f>C43+D43</f>
        <v>4291.5937252739714</v>
      </c>
      <c r="F43" s="61">
        <f>F7+F8</f>
        <v>78.912204850739741</v>
      </c>
      <c r="G43" s="8">
        <f>G7+G8</f>
        <v>9702.2493175170566</v>
      </c>
      <c r="H43" s="29">
        <f>F43+G43</f>
        <v>9781.1615223677964</v>
      </c>
      <c r="I43" s="30">
        <f>B43+C43+F43</f>
        <v>13001.555073895242</v>
      </c>
      <c r="J43" s="8">
        <f>D43+G43</f>
        <v>11827.879010487155</v>
      </c>
      <c r="K43" s="9">
        <f>I43+J43</f>
        <v>24829.434084382396</v>
      </c>
      <c r="L43" s="13">
        <f>L7+L8</f>
        <v>3946.6847156808408</v>
      </c>
      <c r="M43" s="30">
        <f>M7+M8</f>
        <v>1127.3334198078023</v>
      </c>
      <c r="N43" s="8">
        <f>N7+N8</f>
        <v>1167.948046583226</v>
      </c>
      <c r="O43" s="29">
        <f>M43+N43</f>
        <v>2295.2814663910285</v>
      </c>
      <c r="P43" s="8">
        <f>P7+P8</f>
        <v>0.58524861635809022</v>
      </c>
      <c r="Q43" s="8">
        <f>Q7+Q8</f>
        <v>488.79973884045279</v>
      </c>
      <c r="R43" s="29">
        <f>P43+Q43</f>
        <v>489.3849874568109</v>
      </c>
      <c r="S43" s="30">
        <f>S7+S8</f>
        <v>134.81687073966211</v>
      </c>
      <c r="T43" s="8">
        <f>T7+T8</f>
        <v>1021.228589191333</v>
      </c>
      <c r="U43" s="7">
        <f>S43+T43</f>
        <v>1156.0454599309951</v>
      </c>
      <c r="V43" s="30">
        <f>L43+M43+P43+S43</f>
        <v>5209.4202548446628</v>
      </c>
      <c r="W43" s="8">
        <f>N43+Q43+T43</f>
        <v>2677.976374615012</v>
      </c>
      <c r="X43" s="9">
        <f>V43+W43</f>
        <v>7887.3966294596748</v>
      </c>
      <c r="Z43" s="116"/>
      <c r="AB43" s="126"/>
      <c r="AC43" s="117"/>
      <c r="AD43" s="14">
        <f>AD7+AD8</f>
        <v>10804.382843973042</v>
      </c>
      <c r="AE43" s="118">
        <f>AE7+AE8</f>
        <v>2321.7630224320314</v>
      </c>
      <c r="AF43" s="119">
        <f>AF7+AF8</f>
        <v>2279.9261968035312</v>
      </c>
      <c r="AG43" s="120">
        <f>AE43+AF43</f>
        <v>4601.6892192355626</v>
      </c>
      <c r="AH43" s="118">
        <f>AH7+AH8</f>
        <v>79.497453467097827</v>
      </c>
      <c r="AI43" s="119">
        <f>AI7+AI8</f>
        <v>10191.049056357509</v>
      </c>
      <c r="AJ43" s="120">
        <f>AH43+AI43</f>
        <v>10270.546509824608</v>
      </c>
      <c r="AK43" s="14">
        <f>AK8-AK21</f>
        <v>16.497774047604668</v>
      </c>
      <c r="AL43" s="121">
        <f>AD43+AE43+AH43+AK43</f>
        <v>13222.141093919776</v>
      </c>
      <c r="AM43" s="119">
        <f>AF43+AI43</f>
        <v>12470.975253161041</v>
      </c>
      <c r="AN43" s="120">
        <f>AL43+AM43</f>
        <v>25693.116347080817</v>
      </c>
      <c r="AO43" s="117"/>
      <c r="AP43" s="117"/>
      <c r="AS43" s="60"/>
      <c r="AT43" s="60"/>
      <c r="AW43" s="30"/>
      <c r="AX43" s="8"/>
      <c r="AY43" s="30"/>
      <c r="AZ43" s="8"/>
      <c r="BA43" s="7"/>
      <c r="BC43" s="30">
        <f>BC7+BC8</f>
        <v>155.79899012815844</v>
      </c>
      <c r="BD43" s="8">
        <f>BD7+BD8</f>
        <v>154.29650383343221</v>
      </c>
      <c r="BE43" s="29">
        <f>BC43+BD43</f>
        <v>310.09549396159065</v>
      </c>
    </row>
    <row r="44" spans="1:57" hidden="1">
      <c r="A44" s="21" t="s">
        <v>43</v>
      </c>
      <c r="B44" s="60">
        <f>SUM(B9:B13)</f>
        <v>5433.7219623964156</v>
      </c>
      <c r="C44" s="30">
        <f>SUM(C9:C13)</f>
        <v>1299.8685470531136</v>
      </c>
      <c r="D44" s="8">
        <f>SUM(D9:D13)</f>
        <v>1430.0239784739501</v>
      </c>
      <c r="E44" s="29">
        <f>C44+D44</f>
        <v>2729.8925255270638</v>
      </c>
      <c r="F44" s="61">
        <f>SUM(F9:F13)</f>
        <v>9.0634812633429623E-2</v>
      </c>
      <c r="G44" s="8">
        <f>SUM(G9:G13)</f>
        <v>4571.3029217937919</v>
      </c>
      <c r="H44" s="29">
        <f>F44+G44</f>
        <v>4571.3935566064256</v>
      </c>
      <c r="I44" s="30">
        <f>B44+C44+F44</f>
        <v>6733.6811442621629</v>
      </c>
      <c r="J44" s="8">
        <f>D44+G44</f>
        <v>6001.3269002677425</v>
      </c>
      <c r="K44" s="9">
        <f>I44+J44</f>
        <v>12735.008044529906</v>
      </c>
      <c r="L44" s="13">
        <f>SUM(L9:L13)</f>
        <v>2405.4730822914453</v>
      </c>
      <c r="M44" s="30">
        <f>SUM(M9:M13)</f>
        <v>855.71088166838354</v>
      </c>
      <c r="N44" s="8">
        <f>SUM(N9:N13)</f>
        <v>977.75805103691334</v>
      </c>
      <c r="O44" s="29">
        <f>M44+N44</f>
        <v>1833.468932705297</v>
      </c>
      <c r="P44" s="8">
        <f>SUM(P9:P13)</f>
        <v>0</v>
      </c>
      <c r="Q44" s="8">
        <f>SUM(Q9:Q13)</f>
        <v>232.3034913647067</v>
      </c>
      <c r="R44" s="29">
        <f>P44+Q44</f>
        <v>232.3034913647067</v>
      </c>
      <c r="S44" s="30">
        <f>SUM(S9:S13)</f>
        <v>0</v>
      </c>
      <c r="T44" s="8">
        <f>SUM(T9:T13)</f>
        <v>876.552904914583</v>
      </c>
      <c r="U44" s="7">
        <f>S44+T44</f>
        <v>876.552904914583</v>
      </c>
      <c r="V44" s="30">
        <f>L44+M44+P44+S44</f>
        <v>3261.1839639598288</v>
      </c>
      <c r="W44" s="8">
        <f>N44+Q44+T44</f>
        <v>2086.614447316203</v>
      </c>
      <c r="X44" s="9">
        <f>V44+W44</f>
        <v>5347.7984112760314</v>
      </c>
      <c r="Z44" s="116"/>
      <c r="AB44" s="126"/>
      <c r="AC44" s="117"/>
      <c r="AD44" s="14">
        <f>SUM(AD9:AD13)</f>
        <v>5473.7817470312748</v>
      </c>
      <c r="AE44" s="118">
        <f>SUM(AE9:AE13)</f>
        <v>1427.6643429289531</v>
      </c>
      <c r="AF44" s="119">
        <f>SUM(AF9:AF13)</f>
        <v>1569.9975386985182</v>
      </c>
      <c r="AG44" s="120">
        <f>AE44+AF44</f>
        <v>2997.6618816274713</v>
      </c>
      <c r="AH44" s="118">
        <f>SUM(AH9:AH13)</f>
        <v>9.0634812633429623E-2</v>
      </c>
      <c r="AI44" s="119">
        <f>SUM(AI9:AI13)</f>
        <v>4803.6064131584981</v>
      </c>
      <c r="AJ44" s="120">
        <f>AH44+AI44</f>
        <v>4803.6970479711317</v>
      </c>
      <c r="AK44" s="14">
        <f>AK9-AK22</f>
        <v>-180.78306985040035</v>
      </c>
      <c r="AL44" s="121">
        <f>AD44+AE44+AH44+AK44</f>
        <v>6720.7536549224615</v>
      </c>
      <c r="AM44" s="119">
        <f>AF44+AI44</f>
        <v>6373.603951857016</v>
      </c>
      <c r="AN44" s="120">
        <f>AL44+AM44</f>
        <v>13094.357606779478</v>
      </c>
      <c r="AO44" s="117"/>
      <c r="AP44" s="117"/>
      <c r="AS44" s="60"/>
      <c r="AT44" s="60"/>
      <c r="AW44" s="30"/>
      <c r="AX44" s="8"/>
      <c r="AY44" s="30"/>
      <c r="AZ44" s="8"/>
      <c r="BA44" s="7"/>
      <c r="BC44" s="30">
        <f>SUM(BC9:BC13)</f>
        <v>127.79579587583937</v>
      </c>
      <c r="BD44" s="8">
        <f>SUM(BD9:BD13)</f>
        <v>139.97356022456799</v>
      </c>
      <c r="BE44" s="29">
        <f>BC44+BD44</f>
        <v>267.76935610040738</v>
      </c>
    </row>
    <row r="45" spans="1:57" hidden="1"/>
    <row r="46" spans="1:57" hidden="1"/>
    <row r="47" spans="1:57" hidden="1"/>
    <row r="48" spans="1:57" hidden="1"/>
    <row r="49" spans="1:57" hidden="1"/>
    <row r="50" spans="1:57" hidden="1"/>
    <row r="51" spans="1:57" hidden="1"/>
    <row r="52" spans="1:57" hidden="1"/>
    <row r="53" spans="1:57" hidden="1"/>
    <row r="54" spans="1:57" hidden="1">
      <c r="A54" s="74" t="s">
        <v>12</v>
      </c>
      <c r="B54" s="127">
        <f>B6/$K6</f>
        <v>0.14981803821398376</v>
      </c>
      <c r="C54" s="75">
        <f t="shared" ref="C54:K54" si="53">C6/$K6</f>
        <v>0.12070605710359403</v>
      </c>
      <c r="D54" s="76">
        <f t="shared" si="53"/>
        <v>0.10909121505622132</v>
      </c>
      <c r="E54" s="128">
        <f t="shared" si="53"/>
        <v>0.22979727215981532</v>
      </c>
      <c r="F54" s="129">
        <f t="shared" si="53"/>
        <v>0.23367686247324548</v>
      </c>
      <c r="G54" s="76">
        <f t="shared" si="53"/>
        <v>0.38670782715295549</v>
      </c>
      <c r="H54" s="128">
        <f t="shared" si="53"/>
        <v>0.62038468962620097</v>
      </c>
      <c r="I54" s="75">
        <f t="shared" si="53"/>
        <v>0.50420095779082319</v>
      </c>
      <c r="J54" s="76">
        <f t="shared" si="53"/>
        <v>0.49579904220917675</v>
      </c>
      <c r="K54" s="77">
        <f t="shared" si="53"/>
        <v>1</v>
      </c>
      <c r="L54" s="75">
        <f>L6/$X6</f>
        <v>0.41654557158195304</v>
      </c>
      <c r="M54" s="75">
        <f t="shared" ref="M54:X54" si="54">M6/$X6</f>
        <v>0.10049221687699814</v>
      </c>
      <c r="N54" s="76">
        <f t="shared" si="54"/>
        <v>9.1445115530170595E-2</v>
      </c>
      <c r="O54" s="128">
        <f t="shared" si="54"/>
        <v>0.19193733240716873</v>
      </c>
      <c r="P54" s="76">
        <f t="shared" si="54"/>
        <v>3.4657295000506162E-2</v>
      </c>
      <c r="Q54" s="76">
        <f t="shared" si="54"/>
        <v>5.6291002852104643E-2</v>
      </c>
      <c r="R54" s="128">
        <f t="shared" si="54"/>
        <v>9.0948297852610799E-2</v>
      </c>
      <c r="S54" s="75">
        <f t="shared" si="54"/>
        <v>0.21145600441421342</v>
      </c>
      <c r="T54" s="76">
        <f t="shared" si="54"/>
        <v>8.9112793744053967E-2</v>
      </c>
      <c r="U54" s="130">
        <f t="shared" si="54"/>
        <v>0.30056879815826737</v>
      </c>
      <c r="V54" s="75">
        <f t="shared" si="54"/>
        <v>0.7631510878736707</v>
      </c>
      <c r="W54" s="76">
        <f t="shared" si="54"/>
        <v>0.23684891212632922</v>
      </c>
      <c r="X54" s="77">
        <f t="shared" si="54"/>
        <v>1</v>
      </c>
      <c r="AD54" s="131">
        <f>AD6/$K6</f>
        <v>0.16561470664419362</v>
      </c>
      <c r="AE54" s="132">
        <f t="shared" ref="AE54:AN54" si="55">AE6/$K6</f>
        <v>0.13519103874802091</v>
      </c>
      <c r="AF54" s="133">
        <f t="shared" si="55"/>
        <v>0.12155915799606237</v>
      </c>
      <c r="AG54" s="134">
        <f t="shared" si="55"/>
        <v>0.25675019674408328</v>
      </c>
      <c r="AH54" s="132">
        <f t="shared" si="55"/>
        <v>0.26382824803463162</v>
      </c>
      <c r="AI54" s="133">
        <f t="shared" si="55"/>
        <v>0.43568025072513866</v>
      </c>
      <c r="AJ54" s="134">
        <f t="shared" si="55"/>
        <v>0.69950849875977017</v>
      </c>
      <c r="AK54" s="135"/>
      <c r="AL54" s="136">
        <f t="shared" si="55"/>
        <v>0.57714453958301604</v>
      </c>
      <c r="AM54" s="133">
        <f t="shared" si="55"/>
        <v>0.55723940872120103</v>
      </c>
      <c r="AN54" s="134">
        <f t="shared" si="55"/>
        <v>1.1343839483042171</v>
      </c>
      <c r="BC54" s="75">
        <f t="shared" ref="BC54:BE61" si="56">BC6/$X6</f>
        <v>1.664965879945254E-2</v>
      </c>
      <c r="BD54" s="76">
        <f t="shared" si="56"/>
        <v>1.4331188052231065E-2</v>
      </c>
      <c r="BE54" s="128">
        <f t="shared" si="56"/>
        <v>3.0980846851683608E-2</v>
      </c>
    </row>
    <row r="55" spans="1:57" hidden="1">
      <c r="A55" s="78" t="s">
        <v>13</v>
      </c>
      <c r="B55" s="65">
        <f t="shared" ref="B55:K61" si="57">B7/$K7</f>
        <v>0.42870133334723964</v>
      </c>
      <c r="C55" s="79">
        <f t="shared" si="57"/>
        <v>8.6927135413476714E-2</v>
      </c>
      <c r="D55" s="80">
        <f t="shared" si="57"/>
        <v>8.3982566403045189E-2</v>
      </c>
      <c r="E55" s="137">
        <f t="shared" si="57"/>
        <v>0.1709097018165219</v>
      </c>
      <c r="F55" s="138">
        <f t="shared" si="57"/>
        <v>3.2390394703229767E-3</v>
      </c>
      <c r="G55" s="80">
        <f t="shared" si="57"/>
        <v>0.39714992536591553</v>
      </c>
      <c r="H55" s="137">
        <f t="shared" si="57"/>
        <v>0.40038896483623848</v>
      </c>
      <c r="I55" s="79">
        <f t="shared" si="57"/>
        <v>0.51886750823103933</v>
      </c>
      <c r="J55" s="80">
        <f t="shared" si="57"/>
        <v>0.48113249176896072</v>
      </c>
      <c r="K55" s="81">
        <f t="shared" si="57"/>
        <v>1</v>
      </c>
      <c r="L55" s="79">
        <f t="shared" ref="L55:X61" si="58">L7/$X7</f>
        <v>0.49294391766105344</v>
      </c>
      <c r="M55" s="79">
        <f t="shared" si="58"/>
        <v>0.14197774287599832</v>
      </c>
      <c r="N55" s="80">
        <f t="shared" si="58"/>
        <v>0.14506938292277791</v>
      </c>
      <c r="O55" s="137">
        <f t="shared" si="58"/>
        <v>0.28704712579877623</v>
      </c>
      <c r="P55" s="80">
        <f t="shared" si="58"/>
        <v>8.6562688251501515E-5</v>
      </c>
      <c r="Q55" s="80">
        <f t="shared" si="58"/>
        <v>6.5848638980091773E-2</v>
      </c>
      <c r="R55" s="137">
        <f t="shared" si="58"/>
        <v>6.5935201668343268E-2</v>
      </c>
      <c r="S55" s="79">
        <f t="shared" si="58"/>
        <v>1.8579438826602301E-2</v>
      </c>
      <c r="T55" s="80">
        <f t="shared" si="58"/>
        <v>0.13549431604522466</v>
      </c>
      <c r="U55" s="139">
        <f t="shared" si="58"/>
        <v>0.15407375487182698</v>
      </c>
      <c r="V55" s="79">
        <f t="shared" si="58"/>
        <v>0.65358766205190566</v>
      </c>
      <c r="W55" s="80">
        <f t="shared" si="58"/>
        <v>0.3464123379480944</v>
      </c>
      <c r="X55" s="81">
        <f t="shared" si="58"/>
        <v>1</v>
      </c>
      <c r="AD55" s="140">
        <f t="shared" ref="AD55:AN61" si="59">AD7/$K7</f>
        <v>0.43053081619871791</v>
      </c>
      <c r="AE55" s="141">
        <f t="shared" si="59"/>
        <v>9.3047361072528936E-2</v>
      </c>
      <c r="AF55" s="142">
        <f t="shared" si="59"/>
        <v>8.9938736807901834E-2</v>
      </c>
      <c r="AG55" s="143">
        <f t="shared" si="59"/>
        <v>0.18298609788043077</v>
      </c>
      <c r="AH55" s="141">
        <f t="shared" si="59"/>
        <v>3.2658184576743413E-3</v>
      </c>
      <c r="AI55" s="142">
        <f t="shared" si="59"/>
        <v>0.41752082541501262</v>
      </c>
      <c r="AJ55" s="143">
        <f t="shared" si="59"/>
        <v>0.42078664387268694</v>
      </c>
      <c r="AK55" s="144"/>
      <c r="AL55" s="145">
        <f t="shared" si="59"/>
        <v>0.54798145466815007</v>
      </c>
      <c r="AM55" s="142">
        <f t="shared" si="59"/>
        <v>0.50745956222291444</v>
      </c>
      <c r="AN55" s="143">
        <f t="shared" si="59"/>
        <v>1.0554410168910644</v>
      </c>
      <c r="BC55" s="79">
        <f t="shared" si="56"/>
        <v>1.9783540684422899E-2</v>
      </c>
      <c r="BD55" s="80">
        <f t="shared" si="56"/>
        <v>1.9253234454444094E-2</v>
      </c>
      <c r="BE55" s="137">
        <f t="shared" si="56"/>
        <v>3.903677513886699E-2</v>
      </c>
    </row>
    <row r="56" spans="1:57" hidden="1">
      <c r="A56" s="78" t="s">
        <v>14</v>
      </c>
      <c r="B56" s="65">
        <f t="shared" si="57"/>
        <v>0.46644251861538572</v>
      </c>
      <c r="C56" s="79">
        <f t="shared" si="57"/>
        <v>8.9486232461094564E-2</v>
      </c>
      <c r="D56" s="80">
        <f t="shared" si="57"/>
        <v>9.7560603657751169E-2</v>
      </c>
      <c r="E56" s="137">
        <f t="shared" si="57"/>
        <v>0.18704683611884573</v>
      </c>
      <c r="F56" s="138">
        <f t="shared" si="57"/>
        <v>2.7309779670558186E-3</v>
      </c>
      <c r="G56" s="80">
        <f t="shared" si="57"/>
        <v>0.34377966729871268</v>
      </c>
      <c r="H56" s="137">
        <f t="shared" si="57"/>
        <v>0.34651064526576847</v>
      </c>
      <c r="I56" s="79">
        <f t="shared" si="57"/>
        <v>0.55865972904353611</v>
      </c>
      <c r="J56" s="80">
        <f t="shared" si="57"/>
        <v>0.44134027095646383</v>
      </c>
      <c r="K56" s="81">
        <f t="shared" si="57"/>
        <v>1</v>
      </c>
      <c r="L56" s="79">
        <f t="shared" si="58"/>
        <v>0.54500327731376175</v>
      </c>
      <c r="M56" s="79">
        <f t="shared" si="58"/>
        <v>0.14863482689137553</v>
      </c>
      <c r="N56" s="80">
        <f t="shared" si="58"/>
        <v>0.16613466823866541</v>
      </c>
      <c r="O56" s="137">
        <f t="shared" si="58"/>
        <v>0.31476949513004088</v>
      </c>
      <c r="P56" s="80">
        <f t="shared" si="58"/>
        <v>0</v>
      </c>
      <c r="Q56" s="80">
        <f t="shared" si="58"/>
        <v>3.870539785908543E-2</v>
      </c>
      <c r="R56" s="137">
        <f t="shared" si="58"/>
        <v>3.870539785908543E-2</v>
      </c>
      <c r="S56" s="79">
        <f t="shared" si="58"/>
        <v>8.1689622619534816E-3</v>
      </c>
      <c r="T56" s="80">
        <f t="shared" si="58"/>
        <v>9.3352867435158526E-2</v>
      </c>
      <c r="U56" s="139">
        <f t="shared" si="58"/>
        <v>0.10152182969711201</v>
      </c>
      <c r="V56" s="79">
        <f t="shared" si="58"/>
        <v>0.70180706646709079</v>
      </c>
      <c r="W56" s="80">
        <f t="shared" si="58"/>
        <v>0.29819293353290932</v>
      </c>
      <c r="X56" s="81">
        <f t="shared" si="58"/>
        <v>1</v>
      </c>
      <c r="AD56" s="140">
        <f t="shared" si="59"/>
        <v>0.46903813286779877</v>
      </c>
      <c r="AE56" s="141">
        <f t="shared" si="59"/>
        <v>9.6896436003917522E-2</v>
      </c>
      <c r="AF56" s="142">
        <f t="shared" si="59"/>
        <v>0.10567102198738285</v>
      </c>
      <c r="AG56" s="143">
        <f t="shared" si="59"/>
        <v>0.20256745799130035</v>
      </c>
      <c r="AH56" s="141">
        <f t="shared" si="59"/>
        <v>2.7309779670558186E-3</v>
      </c>
      <c r="AI56" s="142">
        <f t="shared" si="59"/>
        <v>0.35843624728632634</v>
      </c>
      <c r="AJ56" s="143">
        <f t="shared" si="59"/>
        <v>0.36116722525338218</v>
      </c>
      <c r="AK56" s="144"/>
      <c r="AL56" s="145">
        <f t="shared" si="59"/>
        <v>0.57526350131563597</v>
      </c>
      <c r="AM56" s="142">
        <f t="shared" si="59"/>
        <v>0.46410726927370916</v>
      </c>
      <c r="AN56" s="143">
        <f t="shared" si="59"/>
        <v>1.0393707705893451</v>
      </c>
      <c r="BC56" s="79">
        <f t="shared" si="56"/>
        <v>1.9569017914421727E-2</v>
      </c>
      <c r="BD56" s="80">
        <f t="shared" si="56"/>
        <v>2.1418159524070789E-2</v>
      </c>
      <c r="BE56" s="137">
        <f t="shared" si="56"/>
        <v>4.0987177438492513E-2</v>
      </c>
    </row>
    <row r="57" spans="1:57" hidden="1">
      <c r="A57" s="78" t="s">
        <v>15</v>
      </c>
      <c r="B57" s="65">
        <f t="shared" si="57"/>
        <v>0.40417674583815627</v>
      </c>
      <c r="C57" s="79">
        <f t="shared" si="57"/>
        <v>9.2854019191337345E-2</v>
      </c>
      <c r="D57" s="80">
        <f t="shared" si="57"/>
        <v>0.10784456053339413</v>
      </c>
      <c r="E57" s="137">
        <f t="shared" si="57"/>
        <v>0.20069857972473146</v>
      </c>
      <c r="F57" s="138">
        <f t="shared" si="57"/>
        <v>1.3316627229657753E-5</v>
      </c>
      <c r="G57" s="80">
        <f t="shared" si="57"/>
        <v>0.39511135780988271</v>
      </c>
      <c r="H57" s="137">
        <f t="shared" si="57"/>
        <v>0.39512467443711236</v>
      </c>
      <c r="I57" s="79">
        <f t="shared" si="57"/>
        <v>0.49704408165672326</v>
      </c>
      <c r="J57" s="80">
        <f t="shared" si="57"/>
        <v>0.5029559183432768</v>
      </c>
      <c r="K57" s="81">
        <f t="shared" si="57"/>
        <v>1</v>
      </c>
      <c r="L57" s="79">
        <f t="shared" si="58"/>
        <v>0.44780900490953202</v>
      </c>
      <c r="M57" s="79">
        <f t="shared" si="58"/>
        <v>0.15549036536168515</v>
      </c>
      <c r="N57" s="80">
        <f t="shared" si="58"/>
        <v>0.17847386641641561</v>
      </c>
      <c r="O57" s="137">
        <f t="shared" si="58"/>
        <v>0.33396423177810081</v>
      </c>
      <c r="P57" s="80">
        <f t="shared" si="58"/>
        <v>0</v>
      </c>
      <c r="Q57" s="80">
        <f t="shared" si="58"/>
        <v>4.7184646271661086E-2</v>
      </c>
      <c r="R57" s="137">
        <f t="shared" si="58"/>
        <v>4.7184646271661086E-2</v>
      </c>
      <c r="S57" s="79">
        <f t="shared" si="58"/>
        <v>0</v>
      </c>
      <c r="T57" s="80">
        <f t="shared" si="58"/>
        <v>0.17104211704070621</v>
      </c>
      <c r="U57" s="139">
        <f t="shared" si="58"/>
        <v>0.17104211704070621</v>
      </c>
      <c r="V57" s="79">
        <f t="shared" si="58"/>
        <v>0.60329937027121705</v>
      </c>
      <c r="W57" s="80">
        <f t="shared" si="58"/>
        <v>0.39670062972878289</v>
      </c>
      <c r="X57" s="81">
        <f t="shared" si="58"/>
        <v>1</v>
      </c>
      <c r="AD57" s="140">
        <f t="shared" si="59"/>
        <v>0.40812295823913514</v>
      </c>
      <c r="AE57" s="141">
        <f t="shared" si="59"/>
        <v>0.10354475445320536</v>
      </c>
      <c r="AF57" s="142">
        <f t="shared" si="59"/>
        <v>0.119716593072991</v>
      </c>
      <c r="AG57" s="143">
        <f t="shared" si="59"/>
        <v>0.22326134752619636</v>
      </c>
      <c r="AH57" s="141">
        <f t="shared" si="59"/>
        <v>1.3316627229657753E-5</v>
      </c>
      <c r="AI57" s="142">
        <f t="shared" si="59"/>
        <v>0.41640495406445521</v>
      </c>
      <c r="AJ57" s="143">
        <f t="shared" si="59"/>
        <v>0.41641827069168486</v>
      </c>
      <c r="AK57" s="144"/>
      <c r="AL57" s="145">
        <f t="shared" si="59"/>
        <v>0.51193812400555205</v>
      </c>
      <c r="AM57" s="142">
        <f t="shared" si="59"/>
        <v>0.5361215471374462</v>
      </c>
      <c r="AN57" s="143">
        <f t="shared" si="59"/>
        <v>1.0480596711429984</v>
      </c>
      <c r="BC57" s="79">
        <f t="shared" si="56"/>
        <v>2.3689683775557396E-2</v>
      </c>
      <c r="BD57" s="80">
        <f t="shared" si="56"/>
        <v>2.6307329640771149E-2</v>
      </c>
      <c r="BE57" s="137">
        <f t="shared" si="56"/>
        <v>4.9997013416328548E-2</v>
      </c>
    </row>
    <row r="58" spans="1:57" hidden="1">
      <c r="A58" s="78" t="s">
        <v>16</v>
      </c>
      <c r="B58" s="65">
        <f t="shared" si="57"/>
        <v>0.43060621435317642</v>
      </c>
      <c r="C58" s="79">
        <f t="shared" si="57"/>
        <v>0.11012370417169241</v>
      </c>
      <c r="D58" s="80">
        <f t="shared" si="57"/>
        <v>0.11937797025913707</v>
      </c>
      <c r="E58" s="137">
        <f t="shared" si="57"/>
        <v>0.22950167443082947</v>
      </c>
      <c r="F58" s="138">
        <f t="shared" si="57"/>
        <v>1.3010292954655047E-5</v>
      </c>
      <c r="G58" s="80">
        <f t="shared" si="57"/>
        <v>0.33987910092303947</v>
      </c>
      <c r="H58" s="137">
        <f t="shared" si="57"/>
        <v>0.33989211121599411</v>
      </c>
      <c r="I58" s="79">
        <f t="shared" si="57"/>
        <v>0.54074292881782349</v>
      </c>
      <c r="J58" s="80">
        <f t="shared" si="57"/>
        <v>0.45925707118217651</v>
      </c>
      <c r="K58" s="81">
        <f t="shared" si="57"/>
        <v>1</v>
      </c>
      <c r="L58" s="79">
        <f t="shared" si="58"/>
        <v>0.47408111571820716</v>
      </c>
      <c r="M58" s="79">
        <f t="shared" si="58"/>
        <v>0.16418913757686829</v>
      </c>
      <c r="N58" s="80">
        <f t="shared" si="58"/>
        <v>0.17981145037811713</v>
      </c>
      <c r="O58" s="137">
        <f t="shared" si="58"/>
        <v>0.34400058795498545</v>
      </c>
      <c r="P58" s="80">
        <f t="shared" si="58"/>
        <v>0</v>
      </c>
      <c r="Q58" s="80">
        <f t="shared" si="58"/>
        <v>3.5534516617024378E-2</v>
      </c>
      <c r="R58" s="137">
        <f t="shared" si="58"/>
        <v>3.5534516617024378E-2</v>
      </c>
      <c r="S58" s="79">
        <f t="shared" si="58"/>
        <v>0</v>
      </c>
      <c r="T58" s="80">
        <f t="shared" si="58"/>
        <v>0.14638377970978306</v>
      </c>
      <c r="U58" s="139">
        <f t="shared" si="58"/>
        <v>0.14638377970978306</v>
      </c>
      <c r="V58" s="79">
        <f t="shared" si="58"/>
        <v>0.63827025329507547</v>
      </c>
      <c r="W58" s="80">
        <f t="shared" si="58"/>
        <v>0.36172974670492453</v>
      </c>
      <c r="X58" s="81">
        <f t="shared" si="58"/>
        <v>1</v>
      </c>
      <c r="AD58" s="140">
        <f t="shared" si="59"/>
        <v>0.43311408757098585</v>
      </c>
      <c r="AE58" s="141">
        <f t="shared" si="59"/>
        <v>0.12010667945305656</v>
      </c>
      <c r="AF58" s="142">
        <f t="shared" si="59"/>
        <v>0.13013207778124244</v>
      </c>
      <c r="AG58" s="143">
        <f t="shared" si="59"/>
        <v>0.25023875723429906</v>
      </c>
      <c r="AH58" s="141">
        <f t="shared" si="59"/>
        <v>1.3010292954655047E-5</v>
      </c>
      <c r="AI58" s="142">
        <f t="shared" si="59"/>
        <v>0.35541855010684897</v>
      </c>
      <c r="AJ58" s="143">
        <f t="shared" si="59"/>
        <v>0.35543156039980361</v>
      </c>
      <c r="AK58" s="144"/>
      <c r="AL58" s="145">
        <f t="shared" si="59"/>
        <v>0.55387953956641134</v>
      </c>
      <c r="AM58" s="142">
        <f t="shared" si="59"/>
        <v>0.48555062788809145</v>
      </c>
      <c r="AN58" s="143">
        <f t="shared" si="59"/>
        <v>1.0394301674545028</v>
      </c>
      <c r="BC58" s="79">
        <f t="shared" si="56"/>
        <v>2.2828363916050625E-2</v>
      </c>
      <c r="BD58" s="80">
        <f t="shared" si="56"/>
        <v>2.4591734747179697E-2</v>
      </c>
      <c r="BE58" s="137">
        <f t="shared" si="56"/>
        <v>4.7420098663230326E-2</v>
      </c>
    </row>
    <row r="59" spans="1:57" hidden="1">
      <c r="A59" s="78" t="s">
        <v>17</v>
      </c>
      <c r="B59" s="65">
        <f t="shared" si="57"/>
        <v>0.41508344978686873</v>
      </c>
      <c r="C59" s="79">
        <f t="shared" si="57"/>
        <v>0.10155882925554779</v>
      </c>
      <c r="D59" s="80">
        <f t="shared" si="57"/>
        <v>0.10868884539288046</v>
      </c>
      <c r="E59" s="137">
        <f t="shared" si="57"/>
        <v>0.21024767464842822</v>
      </c>
      <c r="F59" s="138">
        <f t="shared" si="57"/>
        <v>3.2166241972451807E-6</v>
      </c>
      <c r="G59" s="80">
        <f t="shared" si="57"/>
        <v>0.37466565894050569</v>
      </c>
      <c r="H59" s="137">
        <f t="shared" si="57"/>
        <v>0.37466887556470291</v>
      </c>
      <c r="I59" s="79">
        <f t="shared" si="57"/>
        <v>0.51664549566661377</v>
      </c>
      <c r="J59" s="80">
        <f t="shared" si="57"/>
        <v>0.48335450433338617</v>
      </c>
      <c r="K59" s="81">
        <f t="shared" si="57"/>
        <v>1</v>
      </c>
      <c r="L59" s="79">
        <f t="shared" si="58"/>
        <v>0.37577883990162442</v>
      </c>
      <c r="M59" s="79">
        <f t="shared" si="58"/>
        <v>0.17209889237427506</v>
      </c>
      <c r="N59" s="80">
        <f t="shared" si="58"/>
        <v>0.19232116478782599</v>
      </c>
      <c r="O59" s="137">
        <f t="shared" si="58"/>
        <v>0.36442005716210107</v>
      </c>
      <c r="P59" s="80">
        <f t="shared" si="58"/>
        <v>0</v>
      </c>
      <c r="Q59" s="80">
        <f t="shared" si="58"/>
        <v>4.8455334874701411E-2</v>
      </c>
      <c r="R59" s="137">
        <f t="shared" si="58"/>
        <v>4.8455334874701411E-2</v>
      </c>
      <c r="S59" s="79">
        <f t="shared" si="58"/>
        <v>0</v>
      </c>
      <c r="T59" s="80">
        <f t="shared" si="58"/>
        <v>0.21134576806157304</v>
      </c>
      <c r="U59" s="139">
        <f t="shared" si="58"/>
        <v>0.21134576806157304</v>
      </c>
      <c r="V59" s="79">
        <f t="shared" si="58"/>
        <v>0.54787773227589953</v>
      </c>
      <c r="W59" s="80">
        <f t="shared" si="58"/>
        <v>0.45212226772410047</v>
      </c>
      <c r="X59" s="81">
        <f t="shared" si="58"/>
        <v>1</v>
      </c>
      <c r="AD59" s="140">
        <f t="shared" si="59"/>
        <v>0.41862230769814057</v>
      </c>
      <c r="AE59" s="141">
        <f t="shared" si="59"/>
        <v>0.11170038040460079</v>
      </c>
      <c r="AF59" s="142">
        <f t="shared" si="59"/>
        <v>0.11953568588772967</v>
      </c>
      <c r="AG59" s="143">
        <f t="shared" si="59"/>
        <v>0.23123606629233046</v>
      </c>
      <c r="AH59" s="141">
        <f t="shared" si="59"/>
        <v>3.2166241972451807E-6</v>
      </c>
      <c r="AI59" s="142">
        <f t="shared" si="59"/>
        <v>0.39461774863735238</v>
      </c>
      <c r="AJ59" s="143">
        <f t="shared" si="59"/>
        <v>0.39462096526154966</v>
      </c>
      <c r="AK59" s="144"/>
      <c r="AL59" s="145">
        <f t="shared" si="59"/>
        <v>0.53032590472693864</v>
      </c>
      <c r="AM59" s="142">
        <f t="shared" si="59"/>
        <v>0.51415343452508211</v>
      </c>
      <c r="AN59" s="143">
        <f t="shared" si="59"/>
        <v>1.0444793392520206</v>
      </c>
      <c r="BC59" s="79">
        <f t="shared" si="56"/>
        <v>2.4629613466199511E-2</v>
      </c>
      <c r="BD59" s="80">
        <f t="shared" si="56"/>
        <v>2.6342468207400684E-2</v>
      </c>
      <c r="BE59" s="137">
        <f t="shared" si="56"/>
        <v>5.0972081673600192E-2</v>
      </c>
    </row>
    <row r="60" spans="1:57" hidden="1">
      <c r="A60" s="78" t="s">
        <v>18</v>
      </c>
      <c r="B60" s="65">
        <f t="shared" si="57"/>
        <v>0.45324767889424106</v>
      </c>
      <c r="C60" s="79">
        <f t="shared" si="57"/>
        <v>0.1077044333417885</v>
      </c>
      <c r="D60" s="80">
        <f t="shared" si="57"/>
        <v>0.11300330521451837</v>
      </c>
      <c r="E60" s="137">
        <f t="shared" si="57"/>
        <v>0.22070773855630688</v>
      </c>
      <c r="F60" s="138">
        <f t="shared" si="57"/>
        <v>5.1686770998354457E-6</v>
      </c>
      <c r="G60" s="80">
        <f t="shared" si="57"/>
        <v>0.32603941387235225</v>
      </c>
      <c r="H60" s="137">
        <f t="shared" si="57"/>
        <v>0.32604458254945207</v>
      </c>
      <c r="I60" s="79">
        <f t="shared" si="57"/>
        <v>0.56095728091312935</v>
      </c>
      <c r="J60" s="80">
        <f t="shared" si="57"/>
        <v>0.43904271908687059</v>
      </c>
      <c r="K60" s="81">
        <f t="shared" si="57"/>
        <v>1</v>
      </c>
      <c r="L60" s="79">
        <f t="shared" si="58"/>
        <v>0.5325145974980523</v>
      </c>
      <c r="M60" s="79">
        <f t="shared" si="58"/>
        <v>0.15204959938921228</v>
      </c>
      <c r="N60" s="80">
        <f t="shared" si="58"/>
        <v>0.17284424333308246</v>
      </c>
      <c r="O60" s="137">
        <f t="shared" si="58"/>
        <v>0.32489384272229471</v>
      </c>
      <c r="P60" s="80">
        <f t="shared" si="58"/>
        <v>0</v>
      </c>
      <c r="Q60" s="80">
        <f t="shared" si="58"/>
        <v>3.8234330712366017E-2</v>
      </c>
      <c r="R60" s="137">
        <f t="shared" si="58"/>
        <v>3.8234330712366017E-2</v>
      </c>
      <c r="S60" s="79">
        <f t="shared" si="58"/>
        <v>0</v>
      </c>
      <c r="T60" s="80">
        <f t="shared" si="58"/>
        <v>0.10435722906728698</v>
      </c>
      <c r="U60" s="139">
        <f t="shared" si="58"/>
        <v>0.10435722906728698</v>
      </c>
      <c r="V60" s="79">
        <f t="shared" si="58"/>
        <v>0.68456419688726466</v>
      </c>
      <c r="W60" s="80">
        <f t="shared" si="58"/>
        <v>0.31543580311273545</v>
      </c>
      <c r="X60" s="81">
        <f t="shared" si="58"/>
        <v>1</v>
      </c>
      <c r="AD60" s="140">
        <f t="shared" si="59"/>
        <v>0.4557386772662893</v>
      </c>
      <c r="AE60" s="141">
        <f t="shared" si="59"/>
        <v>0.11713329397681398</v>
      </c>
      <c r="AF60" s="142">
        <f t="shared" si="59"/>
        <v>0.123040126815707</v>
      </c>
      <c r="AG60" s="143">
        <f t="shared" si="59"/>
        <v>0.24017342079252099</v>
      </c>
      <c r="AH60" s="141">
        <f t="shared" si="59"/>
        <v>5.1686770998354457E-6</v>
      </c>
      <c r="AI60" s="142">
        <f t="shared" si="59"/>
        <v>0.34112860813438756</v>
      </c>
      <c r="AJ60" s="143">
        <f t="shared" si="59"/>
        <v>0.34113377681148738</v>
      </c>
      <c r="AK60" s="144"/>
      <c r="AL60" s="145">
        <f t="shared" si="59"/>
        <v>0.57287713992020306</v>
      </c>
      <c r="AM60" s="142">
        <f t="shared" si="59"/>
        <v>0.46416873495009453</v>
      </c>
      <c r="AN60" s="143">
        <f t="shared" si="59"/>
        <v>1.0370458748702975</v>
      </c>
      <c r="BC60" s="79">
        <f t="shared" si="56"/>
        <v>2.389167834278692E-2</v>
      </c>
      <c r="BD60" s="80">
        <f t="shared" si="56"/>
        <v>2.5432183437812242E-2</v>
      </c>
      <c r="BE60" s="137">
        <f t="shared" si="56"/>
        <v>4.9323861780599158E-2</v>
      </c>
    </row>
    <row r="61" spans="1:57" hidden="1">
      <c r="A61" s="78" t="s">
        <v>19</v>
      </c>
      <c r="B61" s="65">
        <f t="shared" si="57"/>
        <v>0.44894773911709818</v>
      </c>
      <c r="C61" s="79">
        <f t="shared" si="57"/>
        <v>9.9488034229649039E-2</v>
      </c>
      <c r="D61" s="80">
        <f t="shared" si="57"/>
        <v>0.12508471638098612</v>
      </c>
      <c r="E61" s="137">
        <f t="shared" si="57"/>
        <v>0.22457275061063514</v>
      </c>
      <c r="F61" s="138">
        <f t="shared" si="57"/>
        <v>1.065445503435231E-5</v>
      </c>
      <c r="G61" s="80">
        <f t="shared" si="57"/>
        <v>0.32646885581723228</v>
      </c>
      <c r="H61" s="137">
        <f t="shared" si="57"/>
        <v>0.32647951027226668</v>
      </c>
      <c r="I61" s="79">
        <f t="shared" si="57"/>
        <v>0.54844642780178154</v>
      </c>
      <c r="J61" s="80">
        <f t="shared" si="57"/>
        <v>0.4515535721982184</v>
      </c>
      <c r="K61" s="81">
        <f t="shared" si="57"/>
        <v>1</v>
      </c>
      <c r="L61" s="79">
        <f t="shared" si="58"/>
        <v>0.54551579783311255</v>
      </c>
      <c r="M61" s="79">
        <f t="shared" si="58"/>
        <v>0.13428999196090063</v>
      </c>
      <c r="N61" s="80">
        <f t="shared" si="58"/>
        <v>0.1769763947762252</v>
      </c>
      <c r="O61" s="137">
        <f t="shared" si="58"/>
        <v>0.31126638673712581</v>
      </c>
      <c r="P61" s="80">
        <f t="shared" si="58"/>
        <v>0</v>
      </c>
      <c r="Q61" s="80">
        <f t="shared" si="58"/>
        <v>3.6228149683930927E-2</v>
      </c>
      <c r="R61" s="137">
        <f t="shared" si="58"/>
        <v>3.6228149683930927E-2</v>
      </c>
      <c r="S61" s="79">
        <f t="shared" si="58"/>
        <v>0</v>
      </c>
      <c r="T61" s="80">
        <f t="shared" si="58"/>
        <v>0.10698966574583076</v>
      </c>
      <c r="U61" s="139">
        <f t="shared" si="58"/>
        <v>0.10698966574583076</v>
      </c>
      <c r="V61" s="79">
        <f t="shared" si="58"/>
        <v>0.67980578979401307</v>
      </c>
      <c r="W61" s="80">
        <f t="shared" si="58"/>
        <v>0.32019421020598687</v>
      </c>
      <c r="X61" s="81">
        <f t="shared" si="58"/>
        <v>1</v>
      </c>
      <c r="AD61" s="140">
        <f t="shared" si="59"/>
        <v>0.45125159010052729</v>
      </c>
      <c r="AE61" s="141">
        <f t="shared" si="59"/>
        <v>0.10936115552375997</v>
      </c>
      <c r="AF61" s="142">
        <f t="shared" si="59"/>
        <v>0.13741852041228564</v>
      </c>
      <c r="AG61" s="143">
        <f t="shared" si="59"/>
        <v>0.24677967593604558</v>
      </c>
      <c r="AH61" s="141">
        <f t="shared" si="59"/>
        <v>1.065445503435231E-5</v>
      </c>
      <c r="AI61" s="142">
        <f t="shared" si="59"/>
        <v>0.3422941105635699</v>
      </c>
      <c r="AJ61" s="143">
        <f t="shared" si="59"/>
        <v>0.34230476501860424</v>
      </c>
      <c r="AK61" s="144"/>
      <c r="AL61" s="145">
        <f t="shared" si="59"/>
        <v>0.56062340007932165</v>
      </c>
      <c r="AM61" s="142">
        <f t="shared" si="59"/>
        <v>0.47971263097585548</v>
      </c>
      <c r="AN61" s="143">
        <f t="shared" si="59"/>
        <v>1.040336031055177</v>
      </c>
      <c r="BC61" s="79">
        <f t="shared" si="56"/>
        <v>2.2602158500698657E-2</v>
      </c>
      <c r="BD61" s="80">
        <f t="shared" si="56"/>
        <v>2.8235305262406491E-2</v>
      </c>
      <c r="BE61" s="137">
        <f t="shared" si="56"/>
        <v>5.0837463763105155E-2</v>
      </c>
    </row>
    <row r="62" spans="1:57" hidden="1">
      <c r="A62" s="78"/>
      <c r="B62" s="146"/>
      <c r="C62" s="82"/>
      <c r="D62" s="10"/>
      <c r="E62" s="11"/>
      <c r="F62" s="147"/>
      <c r="G62" s="10"/>
      <c r="H62" s="11"/>
      <c r="I62" s="82"/>
      <c r="J62" s="10"/>
      <c r="K62" s="83"/>
      <c r="L62" s="82"/>
      <c r="M62" s="82"/>
      <c r="N62" s="10"/>
      <c r="O62" s="11"/>
      <c r="P62" s="10"/>
      <c r="Q62" s="10"/>
      <c r="R62" s="11"/>
      <c r="S62" s="82"/>
      <c r="T62" s="10"/>
      <c r="U62" s="148"/>
      <c r="V62" s="82"/>
      <c r="W62" s="10"/>
      <c r="X62" s="83"/>
      <c r="AD62" s="149"/>
      <c r="AE62" s="150"/>
      <c r="AF62" s="151"/>
      <c r="AG62" s="152"/>
      <c r="AH62" s="150"/>
      <c r="AI62" s="151"/>
      <c r="AJ62" s="152"/>
      <c r="AK62" s="153"/>
      <c r="AL62" s="154"/>
      <c r="AM62" s="151"/>
      <c r="AN62" s="152"/>
      <c r="BC62" s="82"/>
      <c r="BD62" s="10"/>
      <c r="BE62" s="11"/>
    </row>
    <row r="63" spans="1:57" hidden="1">
      <c r="A63" s="84" t="s">
        <v>20</v>
      </c>
      <c r="B63" s="155">
        <f t="shared" ref="B63:K63" si="60">B14/$K14</f>
        <v>0.43100336066686179</v>
      </c>
      <c r="C63" s="85">
        <f t="shared" si="60"/>
        <v>9.2263651020373663E-2</v>
      </c>
      <c r="D63" s="86">
        <f t="shared" si="60"/>
        <v>9.4654771106193594E-2</v>
      </c>
      <c r="E63" s="156">
        <f t="shared" si="60"/>
        <v>0.18691842212656729</v>
      </c>
      <c r="F63" s="157">
        <f t="shared" si="60"/>
        <v>2.1031282560314366E-3</v>
      </c>
      <c r="G63" s="86">
        <f t="shared" si="60"/>
        <v>0.37997508895053961</v>
      </c>
      <c r="H63" s="156">
        <f t="shared" si="60"/>
        <v>0.38207821720657104</v>
      </c>
      <c r="I63" s="85">
        <f t="shared" si="60"/>
        <v>0.52537013994326687</v>
      </c>
      <c r="J63" s="86">
        <f t="shared" si="60"/>
        <v>0.47462986005673324</v>
      </c>
      <c r="K63" s="87">
        <f t="shared" si="60"/>
        <v>1</v>
      </c>
      <c r="L63" s="85">
        <f t="shared" ref="L63:X63" si="61">L14/$X14</f>
        <v>0.47994440417548895</v>
      </c>
      <c r="M63" s="85">
        <f t="shared" si="61"/>
        <v>0.14983113549688601</v>
      </c>
      <c r="N63" s="86">
        <f t="shared" si="61"/>
        <v>0.16212122987353161</v>
      </c>
      <c r="O63" s="156">
        <f t="shared" si="61"/>
        <v>0.31195236537041759</v>
      </c>
      <c r="P63" s="86">
        <f t="shared" si="61"/>
        <v>4.4219115362999425E-5</v>
      </c>
      <c r="Q63" s="86">
        <f t="shared" si="61"/>
        <v>5.4483763026213439E-2</v>
      </c>
      <c r="R63" s="156">
        <f t="shared" si="61"/>
        <v>5.4527982141576434E-2</v>
      </c>
      <c r="S63" s="85">
        <f t="shared" si="61"/>
        <v>1.0186239819263592E-2</v>
      </c>
      <c r="T63" s="86">
        <f t="shared" si="61"/>
        <v>0.14338900849325323</v>
      </c>
      <c r="U63" s="158">
        <f t="shared" si="61"/>
        <v>0.15357524831251684</v>
      </c>
      <c r="V63" s="85">
        <f t="shared" si="61"/>
        <v>0.64000599860700158</v>
      </c>
      <c r="W63" s="86">
        <f t="shared" si="61"/>
        <v>0.35999400139299831</v>
      </c>
      <c r="X63" s="87">
        <f t="shared" si="61"/>
        <v>1</v>
      </c>
      <c r="AD63" s="159">
        <f t="shared" ref="AD63:AN63" si="62">AD14/$K14</f>
        <v>0.43333971352859441</v>
      </c>
      <c r="AE63" s="160">
        <f t="shared" si="62"/>
        <v>9.9813205064881158E-2</v>
      </c>
      <c r="AF63" s="161">
        <f t="shared" si="62"/>
        <v>0.10248851087126544</v>
      </c>
      <c r="AG63" s="162">
        <f t="shared" si="62"/>
        <v>0.20230171593614657</v>
      </c>
      <c r="AH63" s="160">
        <f t="shared" si="62"/>
        <v>2.1187081124911613E-3</v>
      </c>
      <c r="AI63" s="161">
        <f t="shared" si="62"/>
        <v>0.39917152018544261</v>
      </c>
      <c r="AJ63" s="162">
        <f t="shared" si="62"/>
        <v>0.40129022829793387</v>
      </c>
      <c r="AK63" s="163"/>
      <c r="AL63" s="164">
        <f t="shared" si="62"/>
        <v>0.54812852672042955</v>
      </c>
      <c r="AM63" s="161">
        <f t="shared" si="62"/>
        <v>0.5016600310567082</v>
      </c>
      <c r="AN63" s="162">
        <f t="shared" si="62"/>
        <v>1.0497885577771378</v>
      </c>
      <c r="BC63" s="85">
        <f>BC14/$X14</f>
        <v>2.1427322010075456E-2</v>
      </c>
      <c r="BD63" s="86">
        <f>BD14/$X14</f>
        <v>2.2233904612080614E-2</v>
      </c>
      <c r="BE63" s="156">
        <f>BE14/$X14</f>
        <v>4.3661226622156074E-2</v>
      </c>
    </row>
    <row r="64" spans="1:57" hidden="1">
      <c r="A64" s="78"/>
      <c r="B64" s="146"/>
      <c r="C64" s="82"/>
      <c r="D64" s="10"/>
      <c r="E64" s="11"/>
      <c r="F64" s="147"/>
      <c r="G64" s="10"/>
      <c r="H64" s="11"/>
      <c r="I64" s="82"/>
      <c r="J64" s="10"/>
      <c r="K64" s="83"/>
      <c r="L64" s="82"/>
      <c r="M64" s="82"/>
      <c r="N64" s="10"/>
      <c r="O64" s="11"/>
      <c r="P64" s="10"/>
      <c r="Q64" s="10"/>
      <c r="R64" s="11"/>
      <c r="S64" s="82"/>
      <c r="T64" s="10"/>
      <c r="U64" s="148"/>
      <c r="V64" s="82"/>
      <c r="W64" s="10"/>
      <c r="X64" s="83"/>
      <c r="AD64" s="149"/>
      <c r="AE64" s="150"/>
      <c r="AF64" s="151"/>
      <c r="AG64" s="152"/>
      <c r="AH64" s="150"/>
      <c r="AI64" s="151"/>
      <c r="AJ64" s="152"/>
      <c r="AK64" s="153"/>
      <c r="AL64" s="154"/>
      <c r="AM64" s="151"/>
      <c r="AN64" s="152"/>
      <c r="BC64" s="82"/>
      <c r="BD64" s="10"/>
      <c r="BE64" s="11"/>
    </row>
    <row r="65" spans="1:57" ht="15.75" hidden="1" thickBot="1">
      <c r="A65" s="88" t="s">
        <v>21</v>
      </c>
      <c r="B65" s="165">
        <f t="shared" ref="B65:K65" si="63">B15/$K15</f>
        <v>0.31891738107867323</v>
      </c>
      <c r="C65" s="89">
        <f t="shared" si="63"/>
        <v>0.1036013514375676</v>
      </c>
      <c r="D65" s="90">
        <f t="shared" si="63"/>
        <v>0.10040942055870905</v>
      </c>
      <c r="E65" s="166">
        <f t="shared" si="63"/>
        <v>0.20401077199627665</v>
      </c>
      <c r="F65" s="167">
        <f t="shared" si="63"/>
        <v>9.441295659346563E-2</v>
      </c>
      <c r="G65" s="90">
        <f t="shared" si="63"/>
        <v>0.38265889033158451</v>
      </c>
      <c r="H65" s="166">
        <f t="shared" si="63"/>
        <v>0.47707184692505017</v>
      </c>
      <c r="I65" s="89">
        <f t="shared" si="63"/>
        <v>0.51693168910970644</v>
      </c>
      <c r="J65" s="90">
        <f t="shared" si="63"/>
        <v>0.48306831089029362</v>
      </c>
      <c r="K65" s="91">
        <f t="shared" si="63"/>
        <v>1</v>
      </c>
      <c r="L65" s="89">
        <f t="shared" ref="L65:X65" si="64">L15/$X15</f>
        <v>0.44059035408988617</v>
      </c>
      <c r="M65" s="89">
        <f t="shared" si="64"/>
        <v>0.11920460508448659</v>
      </c>
      <c r="N65" s="90">
        <f t="shared" si="64"/>
        <v>0.11824989612900447</v>
      </c>
      <c r="O65" s="166">
        <f t="shared" si="64"/>
        <v>0.23745450121349104</v>
      </c>
      <c r="P65" s="90">
        <f t="shared" si="64"/>
        <v>2.152986271914727E-2</v>
      </c>
      <c r="Q65" s="90">
        <f t="shared" si="64"/>
        <v>5.5605585049038356E-2</v>
      </c>
      <c r="R65" s="166">
        <f t="shared" si="64"/>
        <v>7.7135447768185622E-2</v>
      </c>
      <c r="S65" s="89">
        <f t="shared" si="64"/>
        <v>0.13512198504613607</v>
      </c>
      <c r="T65" s="90">
        <f t="shared" si="64"/>
        <v>0.10969771188230105</v>
      </c>
      <c r="U65" s="168">
        <f t="shared" si="64"/>
        <v>0.24481969692843711</v>
      </c>
      <c r="V65" s="89">
        <f t="shared" si="64"/>
        <v>0.71644680693965612</v>
      </c>
      <c r="W65" s="90">
        <f t="shared" si="64"/>
        <v>0.28355319306034393</v>
      </c>
      <c r="X65" s="91">
        <f t="shared" si="64"/>
        <v>1</v>
      </c>
      <c r="AD65" s="169">
        <f t="shared" ref="AD65:AN65" si="65">AD15/$K15</f>
        <v>0.32661927949199404</v>
      </c>
      <c r="AE65" s="170">
        <f t="shared" si="65"/>
        <v>0.11391550282883096</v>
      </c>
      <c r="AF65" s="171">
        <f t="shared" si="65"/>
        <v>0.11009044452027995</v>
      </c>
      <c r="AG65" s="172">
        <f t="shared" si="65"/>
        <v>0.22400594734911092</v>
      </c>
      <c r="AH65" s="170">
        <f t="shared" si="65"/>
        <v>0.10644125913989456</v>
      </c>
      <c r="AI65" s="171">
        <f t="shared" si="65"/>
        <v>0.41372461559727303</v>
      </c>
      <c r="AJ65" s="172">
        <f t="shared" si="65"/>
        <v>0.52016587473716758</v>
      </c>
      <c r="AK65" s="173"/>
      <c r="AL65" s="174">
        <f t="shared" si="65"/>
        <v>0.55969487804017704</v>
      </c>
      <c r="AM65" s="171">
        <f t="shared" si="65"/>
        <v>0.52381506011755308</v>
      </c>
      <c r="AN65" s="172">
        <f t="shared" si="65"/>
        <v>1.0835099381577302</v>
      </c>
      <c r="BC65" s="89">
        <f>BC15/$X15</f>
        <v>1.8461645993792367E-2</v>
      </c>
      <c r="BD65" s="90">
        <f>BD15/$X15</f>
        <v>1.7328389942708744E-2</v>
      </c>
      <c r="BE65" s="166">
        <f>BE15/$X15</f>
        <v>3.5790035936501111E-2</v>
      </c>
    </row>
    <row r="66" spans="1:57" hidden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BC66" s="92"/>
      <c r="BD66" s="92"/>
      <c r="BE66" s="92"/>
    </row>
    <row r="67" spans="1:57" hidden="1">
      <c r="A67" s="93" t="s">
        <v>22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BC67" s="92"/>
      <c r="BD67" s="92"/>
      <c r="BE67" s="92"/>
    </row>
    <row r="68" spans="1:57" hidden="1">
      <c r="A68" s="94" t="s">
        <v>23</v>
      </c>
      <c r="B68" s="176">
        <f t="shared" ref="B68:K68" si="66">B17/$K17</f>
        <v>0.15036438344240802</v>
      </c>
      <c r="C68" s="95">
        <f t="shared" si="66"/>
        <v>0.1746695355345799</v>
      </c>
      <c r="D68" s="96">
        <f t="shared" si="66"/>
        <v>0.14632478580205266</v>
      </c>
      <c r="E68" s="177">
        <f t="shared" si="66"/>
        <v>0.32099432133663253</v>
      </c>
      <c r="F68" s="178">
        <f t="shared" si="66"/>
        <v>0.19381321644467872</v>
      </c>
      <c r="G68" s="96">
        <f t="shared" si="66"/>
        <v>0.33482807877628079</v>
      </c>
      <c r="H68" s="177">
        <f t="shared" si="66"/>
        <v>0.52864129522095948</v>
      </c>
      <c r="I68" s="95">
        <f t="shared" si="66"/>
        <v>0.51884713542166661</v>
      </c>
      <c r="J68" s="96">
        <f t="shared" si="66"/>
        <v>0.48115286457833345</v>
      </c>
      <c r="K68" s="97">
        <f t="shared" si="66"/>
        <v>1</v>
      </c>
      <c r="L68" s="179">
        <f t="shared" ref="L68:X68" si="67">L17/$X17</f>
        <v>0.54621005570966985</v>
      </c>
      <c r="M68" s="95">
        <f t="shared" si="67"/>
        <v>0.10070998663128043</v>
      </c>
      <c r="N68" s="96">
        <f t="shared" si="67"/>
        <v>8.8401827749736692E-2</v>
      </c>
      <c r="O68" s="177">
        <f t="shared" si="67"/>
        <v>0.18911181438101712</v>
      </c>
      <c r="P68" s="96">
        <f t="shared" si="67"/>
        <v>1.8872264397196744E-2</v>
      </c>
      <c r="Q68" s="96">
        <f t="shared" si="67"/>
        <v>3.2603370121949603E-2</v>
      </c>
      <c r="R68" s="177">
        <f t="shared" si="67"/>
        <v>5.1475634519146343E-2</v>
      </c>
      <c r="S68" s="95">
        <f t="shared" si="67"/>
        <v>0.15359968858162373</v>
      </c>
      <c r="T68" s="96">
        <f t="shared" si="67"/>
        <v>5.9602806808542845E-2</v>
      </c>
      <c r="U68" s="180">
        <f t="shared" si="67"/>
        <v>0.21320249539016656</v>
      </c>
      <c r="V68" s="95">
        <f t="shared" si="67"/>
        <v>0.81939199531977081</v>
      </c>
      <c r="W68" s="96">
        <f t="shared" si="67"/>
        <v>0.18060800468022917</v>
      </c>
      <c r="X68" s="97">
        <f t="shared" si="67"/>
        <v>1</v>
      </c>
      <c r="AD68" s="181">
        <f t="shared" ref="AD68:AJ72" si="68">AD17/$K17</f>
        <v>0.16682314927613692</v>
      </c>
      <c r="AE68" s="182">
        <f t="shared" si="68"/>
        <v>0.17938866110761592</v>
      </c>
      <c r="AF68" s="183">
        <f t="shared" si="68"/>
        <v>0.15010019950539225</v>
      </c>
      <c r="AG68" s="184">
        <f t="shared" si="68"/>
        <v>0.32948886061300819</v>
      </c>
      <c r="AH68" s="182">
        <f t="shared" si="68"/>
        <v>0.20189354021285388</v>
      </c>
      <c r="AI68" s="183">
        <f t="shared" si="68"/>
        <v>0.34878749461395486</v>
      </c>
      <c r="AJ68" s="184">
        <f t="shared" si="68"/>
        <v>0.55068103482680875</v>
      </c>
      <c r="AK68" s="185"/>
      <c r="AL68" s="186">
        <f t="shared" ref="AL68:AN72" si="69">AL17/$K17</f>
        <v>0.55358462954576138</v>
      </c>
      <c r="AM68" s="183">
        <f t="shared" si="69"/>
        <v>0.49888769411934708</v>
      </c>
      <c r="AN68" s="184">
        <f t="shared" si="69"/>
        <v>1.0524723236651083</v>
      </c>
      <c r="BC68" s="95">
        <f t="shared" ref="BC68:BE72" si="70">BC17/$X17</f>
        <v>1.102190804391763E-2</v>
      </c>
      <c r="BD68" s="96">
        <f t="shared" si="70"/>
        <v>8.8177909279885044E-3</v>
      </c>
      <c r="BE68" s="177">
        <f t="shared" si="70"/>
        <v>1.9839698971906135E-2</v>
      </c>
    </row>
    <row r="69" spans="1:57" hidden="1">
      <c r="A69" s="98" t="s">
        <v>24</v>
      </c>
      <c r="B69" s="65">
        <f t="shared" ref="B69:K69" si="71">B18/$K18</f>
        <v>0.20642944919671907</v>
      </c>
      <c r="C69" s="79">
        <f t="shared" si="71"/>
        <v>0.16418260887703651</v>
      </c>
      <c r="D69" s="80">
        <f t="shared" si="71"/>
        <v>0.14178589208601264</v>
      </c>
      <c r="E69" s="137">
        <f t="shared" si="71"/>
        <v>0.30596850096304912</v>
      </c>
      <c r="F69" s="138">
        <f t="shared" si="71"/>
        <v>0.18020525678930785</v>
      </c>
      <c r="G69" s="80">
        <f t="shared" si="71"/>
        <v>0.30739679305092388</v>
      </c>
      <c r="H69" s="137">
        <f t="shared" si="71"/>
        <v>0.48760204984023175</v>
      </c>
      <c r="I69" s="79">
        <f t="shared" si="71"/>
        <v>0.5508173148630634</v>
      </c>
      <c r="J69" s="80">
        <f t="shared" si="71"/>
        <v>0.44918268513693649</v>
      </c>
      <c r="K69" s="81">
        <f t="shared" si="71"/>
        <v>1</v>
      </c>
      <c r="L69" s="187">
        <f t="shared" ref="L69:X69" si="72">L18/$X18</f>
        <v>0.53289886117790497</v>
      </c>
      <c r="M69" s="79">
        <f t="shared" si="72"/>
        <v>9.0411393280940847E-2</v>
      </c>
      <c r="N69" s="80">
        <f t="shared" si="72"/>
        <v>8.4673710543121949E-2</v>
      </c>
      <c r="O69" s="137">
        <f t="shared" si="72"/>
        <v>0.17508510382406281</v>
      </c>
      <c r="P69" s="80">
        <f t="shared" si="72"/>
        <v>1.5329384452165718E-2</v>
      </c>
      <c r="Q69" s="80">
        <f t="shared" si="72"/>
        <v>2.6149090786790105E-2</v>
      </c>
      <c r="R69" s="137">
        <f t="shared" si="72"/>
        <v>4.1478475238955821E-2</v>
      </c>
      <c r="S69" s="79">
        <f t="shared" si="72"/>
        <v>0.17974267106391997</v>
      </c>
      <c r="T69" s="80">
        <f t="shared" si="72"/>
        <v>7.079488869515653E-2</v>
      </c>
      <c r="U69" s="139">
        <f t="shared" si="72"/>
        <v>0.25053755975907649</v>
      </c>
      <c r="V69" s="79">
        <f t="shared" si="72"/>
        <v>0.81838230997493144</v>
      </c>
      <c r="W69" s="80">
        <f t="shared" si="72"/>
        <v>0.18161769002506858</v>
      </c>
      <c r="X69" s="81">
        <f t="shared" si="72"/>
        <v>1</v>
      </c>
      <c r="AD69" s="140">
        <f t="shared" si="68"/>
        <v>0.21787257015377973</v>
      </c>
      <c r="AE69" s="141">
        <f t="shared" si="68"/>
        <v>0.16857677089898912</v>
      </c>
      <c r="AF69" s="142">
        <f t="shared" si="68"/>
        <v>0.14549874298276672</v>
      </c>
      <c r="AG69" s="143">
        <f t="shared" si="68"/>
        <v>0.31407551388175586</v>
      </c>
      <c r="AH69" s="141">
        <f t="shared" si="68"/>
        <v>0.18698212250232255</v>
      </c>
      <c r="AI69" s="142">
        <f t="shared" si="68"/>
        <v>0.31895687084351065</v>
      </c>
      <c r="AJ69" s="143">
        <f t="shared" si="68"/>
        <v>0.50593899334583314</v>
      </c>
      <c r="AK69" s="144"/>
      <c r="AL69" s="145">
        <f t="shared" si="69"/>
        <v>0.57613257850909905</v>
      </c>
      <c r="AM69" s="142">
        <f t="shared" si="69"/>
        <v>0.46445561382627742</v>
      </c>
      <c r="AN69" s="143">
        <f t="shared" si="69"/>
        <v>1.0405881923353766</v>
      </c>
      <c r="BC69" s="79">
        <f t="shared" si="70"/>
        <v>9.9396685476969386E-3</v>
      </c>
      <c r="BD69" s="80">
        <f t="shared" si="70"/>
        <v>8.3985313004812552E-3</v>
      </c>
      <c r="BE69" s="137">
        <f t="shared" si="70"/>
        <v>1.8338199848178197E-2</v>
      </c>
    </row>
    <row r="70" spans="1:57" hidden="1">
      <c r="A70" s="98" t="s">
        <v>25</v>
      </c>
      <c r="B70" s="65">
        <f t="shared" ref="B70:K70" si="73">B19/$K19</f>
        <v>0.1263669479179598</v>
      </c>
      <c r="C70" s="79">
        <f t="shared" si="73"/>
        <v>7.6021734991641332E-2</v>
      </c>
      <c r="D70" s="80">
        <f t="shared" si="73"/>
        <v>7.6904072989870911E-2</v>
      </c>
      <c r="E70" s="137">
        <f t="shared" si="73"/>
        <v>0.15292580798151226</v>
      </c>
      <c r="F70" s="138">
        <f t="shared" si="73"/>
        <v>0.27629063268361298</v>
      </c>
      <c r="G70" s="80">
        <f t="shared" si="73"/>
        <v>0.44441661141691491</v>
      </c>
      <c r="H70" s="137">
        <f t="shared" si="73"/>
        <v>0.72070724410052789</v>
      </c>
      <c r="I70" s="79">
        <f t="shared" si="73"/>
        <v>0.47867931559321414</v>
      </c>
      <c r="J70" s="80">
        <f t="shared" si="73"/>
        <v>0.52132068440678581</v>
      </c>
      <c r="K70" s="81">
        <f t="shared" si="73"/>
        <v>1</v>
      </c>
      <c r="L70" s="187">
        <f t="shared" ref="L70:X70" si="74">L19/$X19</f>
        <v>0.35808199020760245</v>
      </c>
      <c r="M70" s="79">
        <f t="shared" si="74"/>
        <v>0.10561290166964628</v>
      </c>
      <c r="N70" s="80">
        <f t="shared" si="74"/>
        <v>9.6348706485701402E-2</v>
      </c>
      <c r="O70" s="137">
        <f t="shared" si="74"/>
        <v>0.20196160815534769</v>
      </c>
      <c r="P70" s="80">
        <f t="shared" si="74"/>
        <v>4.1063629737498768E-2</v>
      </c>
      <c r="Q70" s="80">
        <f t="shared" si="74"/>
        <v>6.6051313441798223E-2</v>
      </c>
      <c r="R70" s="137">
        <f t="shared" si="74"/>
        <v>0.10711494317929698</v>
      </c>
      <c r="S70" s="79">
        <f t="shared" si="74"/>
        <v>0.23263510325463629</v>
      </c>
      <c r="T70" s="80">
        <f t="shared" si="74"/>
        <v>0.1002063552031166</v>
      </c>
      <c r="U70" s="139">
        <f t="shared" si="74"/>
        <v>0.33284145845775287</v>
      </c>
      <c r="V70" s="79">
        <f t="shared" si="74"/>
        <v>0.73739362486938376</v>
      </c>
      <c r="W70" s="80">
        <f t="shared" si="74"/>
        <v>0.26260637513061624</v>
      </c>
      <c r="X70" s="81">
        <f t="shared" si="74"/>
        <v>1</v>
      </c>
      <c r="AD70" s="140">
        <f t="shared" si="68"/>
        <v>0.14369744138793827</v>
      </c>
      <c r="AE70" s="141">
        <f t="shared" si="68"/>
        <v>9.9045602554117082E-2</v>
      </c>
      <c r="AF70" s="142">
        <f t="shared" si="68"/>
        <v>9.6901235024496504E-2</v>
      </c>
      <c r="AG70" s="143">
        <f t="shared" si="68"/>
        <v>0.19594683757861361</v>
      </c>
      <c r="AH70" s="141">
        <f t="shared" si="68"/>
        <v>0.32623230771282985</v>
      </c>
      <c r="AI70" s="142">
        <f t="shared" si="68"/>
        <v>0.52474836124639701</v>
      </c>
      <c r="AJ70" s="143">
        <f t="shared" si="68"/>
        <v>0.85098066895922697</v>
      </c>
      <c r="AK70" s="144"/>
      <c r="AL70" s="145">
        <f t="shared" si="69"/>
        <v>0.58905915959342892</v>
      </c>
      <c r="AM70" s="142">
        <f t="shared" si="69"/>
        <v>0.62164959627089356</v>
      </c>
      <c r="AN70" s="143">
        <f t="shared" si="69"/>
        <v>1.2107087558643224</v>
      </c>
      <c r="BC70" s="79">
        <f t="shared" si="70"/>
        <v>1.8930954401461485E-2</v>
      </c>
      <c r="BD70" s="80">
        <f t="shared" si="70"/>
        <v>1.6442301086422098E-2</v>
      </c>
      <c r="BE70" s="137">
        <f t="shared" si="70"/>
        <v>3.5373255487883587E-2</v>
      </c>
    </row>
    <row r="71" spans="1:57" hidden="1">
      <c r="A71" s="99" t="s">
        <v>26</v>
      </c>
      <c r="B71" s="65">
        <f t="shared" ref="B71:K71" si="75">B20/$K20</f>
        <v>0.44901665772740684</v>
      </c>
      <c r="C71" s="79">
        <f t="shared" si="75"/>
        <v>9.9306679450895011E-2</v>
      </c>
      <c r="D71" s="80">
        <f t="shared" si="75"/>
        <v>8.8188814784295286E-2</v>
      </c>
      <c r="E71" s="137">
        <f t="shared" si="75"/>
        <v>0.18749549423519027</v>
      </c>
      <c r="F71" s="138">
        <f t="shared" si="75"/>
        <v>3.2092971166135299E-3</v>
      </c>
      <c r="G71" s="80">
        <f t="shared" si="75"/>
        <v>0.36027855092078925</v>
      </c>
      <c r="H71" s="137">
        <f t="shared" si="75"/>
        <v>0.36348784803740281</v>
      </c>
      <c r="I71" s="79">
        <f t="shared" si="75"/>
        <v>0.55153263429491539</v>
      </c>
      <c r="J71" s="80">
        <f t="shared" si="75"/>
        <v>0.44846736570508455</v>
      </c>
      <c r="K71" s="81">
        <f t="shared" si="75"/>
        <v>1</v>
      </c>
      <c r="L71" s="187">
        <f t="shared" ref="L71:X71" si="76">L20/$X20</f>
        <v>0.46457558709223712</v>
      </c>
      <c r="M71" s="79">
        <f t="shared" si="76"/>
        <v>0.17605060639455569</v>
      </c>
      <c r="N71" s="80">
        <f t="shared" si="76"/>
        <v>0.16943208101339249</v>
      </c>
      <c r="O71" s="137">
        <f t="shared" si="76"/>
        <v>0.34548268740794819</v>
      </c>
      <c r="P71" s="80">
        <f t="shared" si="76"/>
        <v>0</v>
      </c>
      <c r="Q71" s="80">
        <f t="shared" si="76"/>
        <v>4.3421739449417941E-2</v>
      </c>
      <c r="R71" s="137">
        <f t="shared" si="76"/>
        <v>4.3421739449417941E-2</v>
      </c>
      <c r="S71" s="79">
        <f t="shared" si="76"/>
        <v>1.7507492865929074E-2</v>
      </c>
      <c r="T71" s="80">
        <f t="shared" si="76"/>
        <v>0.1290124931844677</v>
      </c>
      <c r="U71" s="139">
        <f t="shared" si="76"/>
        <v>0.14651998605039676</v>
      </c>
      <c r="V71" s="79">
        <f t="shared" si="76"/>
        <v>0.65813368635272185</v>
      </c>
      <c r="W71" s="80">
        <f t="shared" si="76"/>
        <v>0.3418663136472781</v>
      </c>
      <c r="X71" s="81">
        <f t="shared" si="76"/>
        <v>1</v>
      </c>
      <c r="AD71" s="140">
        <f t="shared" si="68"/>
        <v>0.45021864138286255</v>
      </c>
      <c r="AE71" s="141">
        <f t="shared" si="68"/>
        <v>0.10580949623929811</v>
      </c>
      <c r="AF71" s="142">
        <f t="shared" si="68"/>
        <v>9.396360967724364E-2</v>
      </c>
      <c r="AG71" s="143">
        <f t="shared" si="68"/>
        <v>0.19977310591654177</v>
      </c>
      <c r="AH71" s="141">
        <f t="shared" si="68"/>
        <v>3.2092971166135299E-3</v>
      </c>
      <c r="AI71" s="142">
        <f t="shared" si="68"/>
        <v>0.3741714245793929</v>
      </c>
      <c r="AJ71" s="143">
        <f t="shared" si="68"/>
        <v>0.37738072169600645</v>
      </c>
      <c r="AK71" s="144"/>
      <c r="AL71" s="145">
        <f t="shared" si="69"/>
        <v>0.57426695025144481</v>
      </c>
      <c r="AM71" s="142">
        <f t="shared" si="69"/>
        <v>0.46813503425663655</v>
      </c>
      <c r="AN71" s="143">
        <f t="shared" si="69"/>
        <v>1.0424019845080814</v>
      </c>
      <c r="BC71" s="79">
        <f t="shared" si="70"/>
        <v>2.0324349246383482E-2</v>
      </c>
      <c r="BD71" s="80">
        <f t="shared" si="70"/>
        <v>1.804893972098762E-2</v>
      </c>
      <c r="BE71" s="137">
        <f t="shared" si="70"/>
        <v>3.8373288967371098E-2</v>
      </c>
    </row>
    <row r="72" spans="1:57" hidden="1">
      <c r="A72" s="98" t="s">
        <v>27</v>
      </c>
      <c r="B72" s="65">
        <f t="shared" ref="B72:K72" si="77">B21/$K21</f>
        <v>0.13662946893334338</v>
      </c>
      <c r="C72" s="79">
        <f t="shared" si="77"/>
        <v>0.22452505690766547</v>
      </c>
      <c r="D72" s="80">
        <f t="shared" si="77"/>
        <v>0.18803216183278412</v>
      </c>
      <c r="E72" s="137">
        <f t="shared" si="77"/>
        <v>0.41255721874044959</v>
      </c>
      <c r="F72" s="138">
        <f t="shared" si="77"/>
        <v>0.15557765543314961</v>
      </c>
      <c r="G72" s="80">
        <f t="shared" si="77"/>
        <v>0.29523565689305753</v>
      </c>
      <c r="H72" s="137">
        <f t="shared" si="77"/>
        <v>0.45081331232620708</v>
      </c>
      <c r="I72" s="79">
        <f t="shared" si="77"/>
        <v>0.51673218127415843</v>
      </c>
      <c r="J72" s="80">
        <f t="shared" si="77"/>
        <v>0.48326781872584162</v>
      </c>
      <c r="K72" s="81">
        <f t="shared" si="77"/>
        <v>1</v>
      </c>
      <c r="L72" s="187">
        <f t="shared" ref="L72:X72" si="78">L21/$X21</f>
        <v>0.57372773777667363</v>
      </c>
      <c r="M72" s="79">
        <f t="shared" si="78"/>
        <v>9.3402419732027064E-2</v>
      </c>
      <c r="N72" s="80">
        <f t="shared" si="78"/>
        <v>8.1877676365621266E-2</v>
      </c>
      <c r="O72" s="137">
        <f t="shared" si="78"/>
        <v>0.17528009609764833</v>
      </c>
      <c r="P72" s="80">
        <f t="shared" si="78"/>
        <v>1.517899573561789E-2</v>
      </c>
      <c r="Q72" s="80">
        <f t="shared" si="78"/>
        <v>2.8804784109294393E-2</v>
      </c>
      <c r="R72" s="137">
        <f t="shared" si="78"/>
        <v>4.398377984491228E-2</v>
      </c>
      <c r="S72" s="79">
        <f t="shared" si="78"/>
        <v>0.15795675629533615</v>
      </c>
      <c r="T72" s="80">
        <f t="shared" si="78"/>
        <v>4.9051629985429383E-2</v>
      </c>
      <c r="U72" s="139">
        <f t="shared" si="78"/>
        <v>0.20700838628076554</v>
      </c>
      <c r="V72" s="79">
        <f t="shared" si="78"/>
        <v>0.84026590953965496</v>
      </c>
      <c r="W72" s="80">
        <f t="shared" si="78"/>
        <v>0.15973409046034504</v>
      </c>
      <c r="X72" s="81">
        <f t="shared" si="78"/>
        <v>1</v>
      </c>
      <c r="AD72" s="140">
        <f t="shared" si="68"/>
        <v>0.16299332334731489</v>
      </c>
      <c r="AE72" s="141">
        <f t="shared" si="68"/>
        <v>0.23217802390734826</v>
      </c>
      <c r="AF72" s="142">
        <f t="shared" si="68"/>
        <v>0.19406321610703156</v>
      </c>
      <c r="AG72" s="143">
        <f t="shared" si="68"/>
        <v>0.42624124001437985</v>
      </c>
      <c r="AH72" s="141">
        <f t="shared" si="68"/>
        <v>0.16481777616730839</v>
      </c>
      <c r="AI72" s="142">
        <f t="shared" si="68"/>
        <v>0.31277039288792363</v>
      </c>
      <c r="AJ72" s="143">
        <f t="shared" si="68"/>
        <v>0.47758816905523205</v>
      </c>
      <c r="AK72" s="144"/>
      <c r="AL72" s="145">
        <f t="shared" si="69"/>
        <v>0.56213212099915388</v>
      </c>
      <c r="AM72" s="142">
        <f t="shared" si="69"/>
        <v>0.50683360899495522</v>
      </c>
      <c r="AN72" s="143">
        <f t="shared" si="69"/>
        <v>1.0689657299941091</v>
      </c>
      <c r="BC72" s="79">
        <f t="shared" si="70"/>
        <v>1.2571735456180184E-2</v>
      </c>
      <c r="BD72" s="80">
        <f t="shared" si="70"/>
        <v>9.9073756440928324E-3</v>
      </c>
      <c r="BE72" s="137">
        <f t="shared" si="70"/>
        <v>2.2479111100273015E-2</v>
      </c>
    </row>
    <row r="73" spans="1:57" hidden="1">
      <c r="A73" s="99" t="s">
        <v>28</v>
      </c>
      <c r="B73" s="65">
        <f t="shared" ref="B73:K82" si="79">B22/$K22</f>
        <v>0.44439412786506305</v>
      </c>
      <c r="C73" s="79">
        <f t="shared" si="79"/>
        <v>8.6772685332090649E-2</v>
      </c>
      <c r="D73" s="80">
        <f t="shared" si="79"/>
        <v>8.1671804389843145E-2</v>
      </c>
      <c r="E73" s="137">
        <f t="shared" si="79"/>
        <v>0.16844448972193379</v>
      </c>
      <c r="F73" s="138">
        <f t="shared" si="79"/>
        <v>3.2752851732748348E-3</v>
      </c>
      <c r="G73" s="80">
        <f t="shared" si="79"/>
        <v>0.38388609723972827</v>
      </c>
      <c r="H73" s="137">
        <f t="shared" si="79"/>
        <v>0.38716138241300313</v>
      </c>
      <c r="I73" s="79">
        <f t="shared" si="79"/>
        <v>0.53444209837042855</v>
      </c>
      <c r="J73" s="80">
        <f t="shared" si="79"/>
        <v>0.46555790162957145</v>
      </c>
      <c r="K73" s="81">
        <f t="shared" si="79"/>
        <v>1</v>
      </c>
      <c r="L73" s="187">
        <f t="shared" ref="L73:X82" si="80">L22/$X22</f>
        <v>0.5204618948091343</v>
      </c>
      <c r="M73" s="79">
        <f t="shared" si="80"/>
        <v>0.13086702402456948</v>
      </c>
      <c r="N73" s="80">
        <f t="shared" si="80"/>
        <v>0.12414040121459347</v>
      </c>
      <c r="O73" s="137">
        <f t="shared" si="80"/>
        <v>0.25500742523916298</v>
      </c>
      <c r="P73" s="80">
        <f t="shared" si="80"/>
        <v>0</v>
      </c>
      <c r="Q73" s="80">
        <f t="shared" si="80"/>
        <v>6.8430560156745257E-2</v>
      </c>
      <c r="R73" s="137">
        <f t="shared" si="80"/>
        <v>6.8430560156745257E-2</v>
      </c>
      <c r="S73" s="79">
        <f t="shared" si="80"/>
        <v>1.9155072853524628E-2</v>
      </c>
      <c r="T73" s="80">
        <f t="shared" si="80"/>
        <v>0.1369450469414327</v>
      </c>
      <c r="U73" s="139">
        <f t="shared" si="80"/>
        <v>0.15610011979495733</v>
      </c>
      <c r="V73" s="79">
        <f t="shared" si="80"/>
        <v>0.6704839916872285</v>
      </c>
      <c r="W73" s="80">
        <f t="shared" si="80"/>
        <v>0.32951600831277145</v>
      </c>
      <c r="X73" s="81">
        <f t="shared" si="80"/>
        <v>1</v>
      </c>
      <c r="AD73" s="140">
        <f t="shared" ref="AD73:AN82" si="81">AD22/$K22</f>
        <v>0.44552238894065865</v>
      </c>
      <c r="AE73" s="141">
        <f t="shared" si="81"/>
        <v>9.386527086811014E-2</v>
      </c>
      <c r="AF73" s="142">
        <f t="shared" si="81"/>
        <v>8.8347456483576253E-2</v>
      </c>
      <c r="AG73" s="143">
        <f t="shared" si="81"/>
        <v>0.18221272735168639</v>
      </c>
      <c r="AH73" s="141">
        <f t="shared" si="81"/>
        <v>3.2752851732748348E-3</v>
      </c>
      <c r="AI73" s="142">
        <f t="shared" si="81"/>
        <v>0.40625713241951988</v>
      </c>
      <c r="AJ73" s="143">
        <f t="shared" si="81"/>
        <v>0.40953241759279474</v>
      </c>
      <c r="AK73" s="144"/>
      <c r="AL73" s="145">
        <f t="shared" si="81"/>
        <v>0.56627272336665035</v>
      </c>
      <c r="AM73" s="142">
        <f t="shared" si="81"/>
        <v>0.49460458890309617</v>
      </c>
      <c r="AN73" s="143">
        <f t="shared" si="81"/>
        <v>1.0608773122697466</v>
      </c>
      <c r="BC73" s="79">
        <f t="shared" ref="BC73:BE82" si="82">BC22/$X22</f>
        <v>2.1695446692063341E-2</v>
      </c>
      <c r="BD73" s="80">
        <f t="shared" si="82"/>
        <v>2.0420092700867153E-2</v>
      </c>
      <c r="BE73" s="137">
        <f t="shared" si="82"/>
        <v>4.2115539392930494E-2</v>
      </c>
    </row>
    <row r="74" spans="1:57" hidden="1">
      <c r="A74" s="99" t="s">
        <v>29</v>
      </c>
      <c r="B74" s="65">
        <f t="shared" si="79"/>
        <v>0.37970002613099124</v>
      </c>
      <c r="C74" s="79">
        <f t="shared" si="79"/>
        <v>7.5035465800125115E-2</v>
      </c>
      <c r="D74" s="80">
        <f t="shared" si="79"/>
        <v>7.9694971065812609E-2</v>
      </c>
      <c r="E74" s="137">
        <f t="shared" si="79"/>
        <v>0.15473043686593771</v>
      </c>
      <c r="F74" s="138">
        <f t="shared" si="79"/>
        <v>2.973263890510724E-3</v>
      </c>
      <c r="G74" s="80">
        <f t="shared" si="79"/>
        <v>0.46259627311256035</v>
      </c>
      <c r="H74" s="137">
        <f t="shared" si="79"/>
        <v>0.46556953700307108</v>
      </c>
      <c r="I74" s="79">
        <f t="shared" si="79"/>
        <v>0.45770875582162707</v>
      </c>
      <c r="J74" s="80">
        <f t="shared" si="79"/>
        <v>0.54229124417837293</v>
      </c>
      <c r="K74" s="81">
        <f t="shared" si="79"/>
        <v>1</v>
      </c>
      <c r="L74" s="187">
        <f t="shared" si="80"/>
        <v>0.45753350476319171</v>
      </c>
      <c r="M74" s="79">
        <f t="shared" si="80"/>
        <v>0.12446324581357567</v>
      </c>
      <c r="N74" s="80">
        <f t="shared" si="80"/>
        <v>0.14987864661492947</v>
      </c>
      <c r="O74" s="137">
        <f t="shared" si="80"/>
        <v>0.27434189242850515</v>
      </c>
      <c r="P74" s="80">
        <f t="shared" si="80"/>
        <v>3.5471865886612319E-4</v>
      </c>
      <c r="Q74" s="80">
        <f t="shared" si="80"/>
        <v>9.5876689732177847E-2</v>
      </c>
      <c r="R74" s="137">
        <f t="shared" si="80"/>
        <v>9.6231408391043965E-2</v>
      </c>
      <c r="S74" s="79">
        <f t="shared" si="80"/>
        <v>2.0628067516909505E-2</v>
      </c>
      <c r="T74" s="80">
        <f t="shared" si="80"/>
        <v>0.15126512690034977</v>
      </c>
      <c r="U74" s="139">
        <f t="shared" si="80"/>
        <v>0.17189319441725925</v>
      </c>
      <c r="V74" s="79">
        <f t="shared" si="80"/>
        <v>0.6029795367525429</v>
      </c>
      <c r="W74" s="80">
        <f t="shared" si="80"/>
        <v>0.3970204632474571</v>
      </c>
      <c r="X74" s="81">
        <f t="shared" si="80"/>
        <v>1</v>
      </c>
      <c r="AD74" s="140">
        <f t="shared" si="81"/>
        <v>0.38281242819434524</v>
      </c>
      <c r="AE74" s="141">
        <f t="shared" si="81"/>
        <v>7.967014483763557E-2</v>
      </c>
      <c r="AF74" s="142">
        <f t="shared" si="81"/>
        <v>8.482906927437471E-2</v>
      </c>
      <c r="AG74" s="143">
        <f t="shared" si="81"/>
        <v>0.16449921411201029</v>
      </c>
      <c r="AH74" s="141">
        <f t="shared" si="81"/>
        <v>3.0662951376781698E-3</v>
      </c>
      <c r="AI74" s="142">
        <f t="shared" si="81"/>
        <v>0.4877416321094129</v>
      </c>
      <c r="AJ74" s="143">
        <f t="shared" si="81"/>
        <v>0.49080792724709105</v>
      </c>
      <c r="AK74" s="144"/>
      <c r="AL74" s="145">
        <f t="shared" si="81"/>
        <v>0.49324442660703943</v>
      </c>
      <c r="AM74" s="142">
        <f t="shared" si="81"/>
        <v>0.57257070138378763</v>
      </c>
      <c r="AN74" s="143">
        <f t="shared" si="81"/>
        <v>1.065815127990827</v>
      </c>
      <c r="BC74" s="79">
        <f>BC23/$X23</f>
        <v>1.7671558562486155E-2</v>
      </c>
      <c r="BD74" s="80">
        <f t="shared" si="82"/>
        <v>1.9575792934928962E-2</v>
      </c>
      <c r="BE74" s="137">
        <f t="shared" si="82"/>
        <v>3.7247351497415114E-2</v>
      </c>
    </row>
    <row r="75" spans="1:57" hidden="1">
      <c r="A75" s="99" t="s">
        <v>30</v>
      </c>
      <c r="B75" s="65">
        <f t="shared" si="79"/>
        <v>0.39481035582765639</v>
      </c>
      <c r="C75" s="79">
        <f t="shared" si="79"/>
        <v>0.11130897548345922</v>
      </c>
      <c r="D75" s="80">
        <f t="shared" si="79"/>
        <v>0.11129188663083883</v>
      </c>
      <c r="E75" s="137">
        <f t="shared" si="79"/>
        <v>0.22260086211429805</v>
      </c>
      <c r="F75" s="138">
        <f t="shared" si="79"/>
        <v>1.1110281565305752E-6</v>
      </c>
      <c r="G75" s="80">
        <f t="shared" si="79"/>
        <v>0.382587671029889</v>
      </c>
      <c r="H75" s="137">
        <f t="shared" si="79"/>
        <v>0.38258878205804558</v>
      </c>
      <c r="I75" s="79">
        <f t="shared" si="79"/>
        <v>0.50612044233927223</v>
      </c>
      <c r="J75" s="80">
        <f t="shared" si="79"/>
        <v>0.49387955766072777</v>
      </c>
      <c r="K75" s="81">
        <f t="shared" si="79"/>
        <v>1</v>
      </c>
      <c r="L75" s="187">
        <f t="shared" si="80"/>
        <v>0.36603647142001533</v>
      </c>
      <c r="M75" s="79">
        <f t="shared" si="80"/>
        <v>0.17705270197117373</v>
      </c>
      <c r="N75" s="80">
        <f t="shared" si="80"/>
        <v>0.19140921578275835</v>
      </c>
      <c r="O75" s="137">
        <f t="shared" si="80"/>
        <v>0.36846191775393211</v>
      </c>
      <c r="P75" s="80">
        <f t="shared" si="80"/>
        <v>0</v>
      </c>
      <c r="Q75" s="80">
        <f t="shared" si="80"/>
        <v>4.801663653221909E-2</v>
      </c>
      <c r="R75" s="137">
        <f t="shared" si="80"/>
        <v>4.801663653221909E-2</v>
      </c>
      <c r="S75" s="79">
        <f t="shared" si="80"/>
        <v>0</v>
      </c>
      <c r="T75" s="80">
        <f t="shared" si="80"/>
        <v>0.21748497429383346</v>
      </c>
      <c r="U75" s="139">
        <f t="shared" si="80"/>
        <v>0.21748497429383346</v>
      </c>
      <c r="V75" s="79">
        <f t="shared" si="80"/>
        <v>0.54308917339118912</v>
      </c>
      <c r="W75" s="80">
        <f t="shared" si="80"/>
        <v>0.45691082660881088</v>
      </c>
      <c r="X75" s="81">
        <f t="shared" si="80"/>
        <v>1</v>
      </c>
      <c r="AD75" s="140">
        <f t="shared" si="81"/>
        <v>0.3974457484562528</v>
      </c>
      <c r="AE75" s="141">
        <f t="shared" si="81"/>
        <v>0.1219328431518069</v>
      </c>
      <c r="AF75" s="142">
        <f t="shared" si="81"/>
        <v>0.12191412325633437</v>
      </c>
      <c r="AG75" s="143">
        <f t="shared" si="81"/>
        <v>0.24384696640814127</v>
      </c>
      <c r="AH75" s="141">
        <f t="shared" si="81"/>
        <v>1.1110281565305752E-6</v>
      </c>
      <c r="AI75" s="142">
        <f t="shared" si="81"/>
        <v>0.40157142209074403</v>
      </c>
      <c r="AJ75" s="143">
        <f t="shared" si="81"/>
        <v>0.40157253311890057</v>
      </c>
      <c r="AK75" s="144"/>
      <c r="AL75" s="145">
        <f t="shared" si="81"/>
        <v>0.51937970263621625</v>
      </c>
      <c r="AM75" s="142">
        <f t="shared" si="81"/>
        <v>0.52348554534707847</v>
      </c>
      <c r="AN75" s="143">
        <f t="shared" si="81"/>
        <v>1.0428652479832947</v>
      </c>
      <c r="BC75" s="79">
        <f t="shared" si="82"/>
        <v>2.687152769556328E-2</v>
      </c>
      <c r="BD75" s="80">
        <f t="shared" si="82"/>
        <v>2.6867402209954601E-2</v>
      </c>
      <c r="BE75" s="137">
        <f t="shared" si="82"/>
        <v>5.3738929905517881E-2</v>
      </c>
    </row>
    <row r="76" spans="1:57" hidden="1">
      <c r="A76" s="99" t="s">
        <v>31</v>
      </c>
      <c r="B76" s="65">
        <f t="shared" si="79"/>
        <v>0.43319763505917175</v>
      </c>
      <c r="C76" s="79">
        <f t="shared" si="79"/>
        <v>9.8212715115765764E-2</v>
      </c>
      <c r="D76" s="80">
        <f t="shared" si="79"/>
        <v>0.10486425072469083</v>
      </c>
      <c r="E76" s="137">
        <f t="shared" si="79"/>
        <v>0.20307696584045662</v>
      </c>
      <c r="F76" s="138">
        <f t="shared" si="79"/>
        <v>3.6561445592539286E-6</v>
      </c>
      <c r="G76" s="80">
        <f t="shared" si="79"/>
        <v>0.36372174295581239</v>
      </c>
      <c r="H76" s="137">
        <f t="shared" si="79"/>
        <v>0.3637253991003716</v>
      </c>
      <c r="I76" s="79">
        <f t="shared" si="79"/>
        <v>0.53141400631949687</v>
      </c>
      <c r="J76" s="80">
        <f t="shared" si="79"/>
        <v>0.46858599368050319</v>
      </c>
      <c r="K76" s="81">
        <f t="shared" si="79"/>
        <v>1</v>
      </c>
      <c r="L76" s="187">
        <f t="shared" si="80"/>
        <v>0.38741434336309721</v>
      </c>
      <c r="M76" s="79">
        <f t="shared" si="80"/>
        <v>0.17156198478589069</v>
      </c>
      <c r="N76" s="80">
        <f t="shared" si="80"/>
        <v>0.18387131448448327</v>
      </c>
      <c r="O76" s="137">
        <f t="shared" si="80"/>
        <v>0.35543329927037393</v>
      </c>
      <c r="P76" s="80">
        <f t="shared" si="80"/>
        <v>0</v>
      </c>
      <c r="Q76" s="80">
        <f t="shared" si="80"/>
        <v>5.5088259301246542E-2</v>
      </c>
      <c r="R76" s="137">
        <f t="shared" si="80"/>
        <v>5.5088259301246542E-2</v>
      </c>
      <c r="S76" s="79">
        <f t="shared" si="80"/>
        <v>0</v>
      </c>
      <c r="T76" s="80">
        <f t="shared" si="80"/>
        <v>0.20206409806528239</v>
      </c>
      <c r="U76" s="139">
        <f t="shared" si="80"/>
        <v>0.20206409806528239</v>
      </c>
      <c r="V76" s="79">
        <f t="shared" si="80"/>
        <v>0.5589763281489879</v>
      </c>
      <c r="W76" s="80">
        <f t="shared" si="80"/>
        <v>0.44102367185101216</v>
      </c>
      <c r="X76" s="81">
        <f t="shared" si="80"/>
        <v>1</v>
      </c>
      <c r="AD76" s="140">
        <f t="shared" si="81"/>
        <v>0.43755231465055522</v>
      </c>
      <c r="AE76" s="141">
        <f t="shared" si="81"/>
        <v>0.10885677937948031</v>
      </c>
      <c r="AF76" s="142">
        <f t="shared" si="81"/>
        <v>0.11622919285427366</v>
      </c>
      <c r="AG76" s="143">
        <f t="shared" si="81"/>
        <v>0.22508597223375398</v>
      </c>
      <c r="AH76" s="141">
        <f t="shared" si="81"/>
        <v>3.6561445592539286E-6</v>
      </c>
      <c r="AI76" s="142">
        <f t="shared" si="81"/>
        <v>0.38665685148350704</v>
      </c>
      <c r="AJ76" s="143">
        <f t="shared" si="81"/>
        <v>0.38666050762806631</v>
      </c>
      <c r="AK76" s="144"/>
      <c r="AL76" s="145">
        <f t="shared" si="81"/>
        <v>0.5464127501745949</v>
      </c>
      <c r="AM76" s="142">
        <f t="shared" si="81"/>
        <v>0.50288604433778072</v>
      </c>
      <c r="AN76" s="143">
        <f t="shared" si="81"/>
        <v>1.0492987945123755</v>
      </c>
      <c r="BC76" s="79">
        <f t="shared" si="82"/>
        <v>2.5566173862687003E-2</v>
      </c>
      <c r="BD76" s="80">
        <f t="shared" si="82"/>
        <v>2.7297663676721616E-2</v>
      </c>
      <c r="BE76" s="137">
        <f t="shared" si="82"/>
        <v>5.2863837539408619E-2</v>
      </c>
    </row>
    <row r="77" spans="1:57" hidden="1">
      <c r="A77" s="99" t="s">
        <v>32</v>
      </c>
      <c r="B77" s="65">
        <f t="shared" si="79"/>
        <v>0.20193368973113668</v>
      </c>
      <c r="C77" s="79">
        <f t="shared" si="79"/>
        <v>0.13372419308241185</v>
      </c>
      <c r="D77" s="80">
        <f t="shared" si="79"/>
        <v>0.1147438444328286</v>
      </c>
      <c r="E77" s="137">
        <f t="shared" si="79"/>
        <v>0.24846803751524046</v>
      </c>
      <c r="F77" s="138">
        <f t="shared" si="79"/>
        <v>0.20325624403032744</v>
      </c>
      <c r="G77" s="80">
        <f t="shared" si="79"/>
        <v>0.34634202872329539</v>
      </c>
      <c r="H77" s="137">
        <f t="shared" si="79"/>
        <v>0.54959827275362283</v>
      </c>
      <c r="I77" s="79">
        <f t="shared" si="79"/>
        <v>0.53891412684387596</v>
      </c>
      <c r="J77" s="80">
        <f t="shared" si="79"/>
        <v>0.46108587315612404</v>
      </c>
      <c r="K77" s="81">
        <f t="shared" si="79"/>
        <v>1</v>
      </c>
      <c r="L77" s="187">
        <f t="shared" si="80"/>
        <v>0.5977249114550568</v>
      </c>
      <c r="M77" s="79">
        <f t="shared" si="80"/>
        <v>7.3958515857860535E-2</v>
      </c>
      <c r="N77" s="80">
        <f t="shared" si="80"/>
        <v>6.7113025626222456E-2</v>
      </c>
      <c r="O77" s="137">
        <f t="shared" si="80"/>
        <v>0.14107154148408299</v>
      </c>
      <c r="P77" s="80">
        <f t="shared" si="80"/>
        <v>2.6532249910438944E-2</v>
      </c>
      <c r="Q77" s="80">
        <f t="shared" si="80"/>
        <v>4.5210090860499173E-2</v>
      </c>
      <c r="R77" s="137">
        <f t="shared" si="80"/>
        <v>7.1742340770938121E-2</v>
      </c>
      <c r="S77" s="79">
        <f t="shared" si="80"/>
        <v>0.13401540460866943</v>
      </c>
      <c r="T77" s="80">
        <f t="shared" si="80"/>
        <v>5.5445801681252703E-2</v>
      </c>
      <c r="U77" s="139">
        <f t="shared" si="80"/>
        <v>0.18946120628992213</v>
      </c>
      <c r="V77" s="79">
        <f t="shared" si="80"/>
        <v>0.83223108183202565</v>
      </c>
      <c r="W77" s="80">
        <f t="shared" si="80"/>
        <v>0.16776891816797432</v>
      </c>
      <c r="X77" s="81">
        <f t="shared" si="80"/>
        <v>1</v>
      </c>
      <c r="AD77" s="140">
        <f t="shared" si="81"/>
        <v>0.20438136395882395</v>
      </c>
      <c r="AE77" s="141">
        <f t="shared" si="81"/>
        <v>0.13641143711968007</v>
      </c>
      <c r="AF77" s="142">
        <f t="shared" si="81"/>
        <v>0.11702420500011171</v>
      </c>
      <c r="AG77" s="143">
        <f t="shared" si="81"/>
        <v>0.2534356421197918</v>
      </c>
      <c r="AH77" s="141">
        <f t="shared" si="81"/>
        <v>0.20954503407618255</v>
      </c>
      <c r="AI77" s="142">
        <f t="shared" si="81"/>
        <v>0.3570579224125015</v>
      </c>
      <c r="AJ77" s="143">
        <f t="shared" si="81"/>
        <v>0.56660295648868397</v>
      </c>
      <c r="AK77" s="144"/>
      <c r="AL77" s="145">
        <f t="shared" si="81"/>
        <v>0.55465814774052591</v>
      </c>
      <c r="AM77" s="142">
        <f t="shared" si="81"/>
        <v>0.47408212741261319</v>
      </c>
      <c r="AN77" s="143">
        <f t="shared" si="81"/>
        <v>1.0287402751531391</v>
      </c>
      <c r="BC77" s="79">
        <f>BC26/$X26</f>
        <v>1.1337416235437811E-2</v>
      </c>
      <c r="BD77" s="80">
        <f t="shared" si="82"/>
        <v>9.6207849229984852E-3</v>
      </c>
      <c r="BE77" s="137">
        <f t="shared" si="82"/>
        <v>2.0958201158436298E-2</v>
      </c>
    </row>
    <row r="78" spans="1:57" hidden="1">
      <c r="A78" s="78" t="s">
        <v>33</v>
      </c>
      <c r="B78" s="65">
        <f t="shared" si="79"/>
        <v>0.42251072135687495</v>
      </c>
      <c r="C78" s="79">
        <f t="shared" si="79"/>
        <v>8.8322878573325894E-2</v>
      </c>
      <c r="D78" s="80">
        <f t="shared" si="79"/>
        <v>0.11043450692242354</v>
      </c>
      <c r="E78" s="137">
        <f t="shared" si="79"/>
        <v>0.19875738549574942</v>
      </c>
      <c r="F78" s="138">
        <f t="shared" si="79"/>
        <v>6.5848556377427473E-6</v>
      </c>
      <c r="G78" s="80">
        <f t="shared" si="79"/>
        <v>0.37872530829173778</v>
      </c>
      <c r="H78" s="137">
        <f t="shared" si="79"/>
        <v>0.37873189314737549</v>
      </c>
      <c r="I78" s="79">
        <f t="shared" si="79"/>
        <v>0.51084018478583859</v>
      </c>
      <c r="J78" s="80">
        <f t="shared" si="79"/>
        <v>0.4891598152141613</v>
      </c>
      <c r="K78" s="81">
        <f t="shared" si="79"/>
        <v>1</v>
      </c>
      <c r="L78" s="187">
        <f t="shared" si="80"/>
        <v>0.37322065814668021</v>
      </c>
      <c r="M78" s="79">
        <f t="shared" si="80"/>
        <v>0.16414666174732542</v>
      </c>
      <c r="N78" s="80">
        <f t="shared" si="80"/>
        <v>0.20848921304723766</v>
      </c>
      <c r="O78" s="137">
        <f t="shared" si="80"/>
        <v>0.37263587479456306</v>
      </c>
      <c r="P78" s="80">
        <f t="shared" si="80"/>
        <v>0</v>
      </c>
      <c r="Q78" s="80">
        <f t="shared" si="80"/>
        <v>3.783243151926776E-2</v>
      </c>
      <c r="R78" s="137">
        <f t="shared" si="80"/>
        <v>3.783243151926776E-2</v>
      </c>
      <c r="S78" s="79">
        <f t="shared" si="80"/>
        <v>0</v>
      </c>
      <c r="T78" s="80">
        <f t="shared" si="80"/>
        <v>0.21631103553948894</v>
      </c>
      <c r="U78" s="139">
        <f t="shared" si="80"/>
        <v>0.21631103553948894</v>
      </c>
      <c r="V78" s="79">
        <f t="shared" si="80"/>
        <v>0.53736731989400566</v>
      </c>
      <c r="W78" s="80">
        <f t="shared" si="80"/>
        <v>0.46263268010599429</v>
      </c>
      <c r="X78" s="81">
        <f t="shared" si="80"/>
        <v>1</v>
      </c>
      <c r="AD78" s="140">
        <f t="shared" si="81"/>
        <v>0.42636514313861201</v>
      </c>
      <c r="AE78" s="141">
        <f t="shared" si="81"/>
        <v>9.6606517923297386E-2</v>
      </c>
      <c r="AF78" s="142">
        <f t="shared" si="81"/>
        <v>0.1207919549802087</v>
      </c>
      <c r="AG78" s="143">
        <f t="shared" si="81"/>
        <v>0.21739847290350608</v>
      </c>
      <c r="AH78" s="141">
        <f t="shared" si="81"/>
        <v>6.5848556377427473E-6</v>
      </c>
      <c r="AI78" s="142">
        <f t="shared" si="81"/>
        <v>0.39521792129633371</v>
      </c>
      <c r="AJ78" s="143">
        <f t="shared" si="81"/>
        <v>0.39522450615197141</v>
      </c>
      <c r="AK78" s="144"/>
      <c r="AL78" s="145">
        <f t="shared" si="81"/>
        <v>0.52297824591754705</v>
      </c>
      <c r="AM78" s="142">
        <f t="shared" si="81"/>
        <v>0.51600987627654238</v>
      </c>
      <c r="AN78" s="143">
        <f t="shared" si="81"/>
        <v>1.0389881221940895</v>
      </c>
      <c r="BC78" s="79">
        <f t="shared" si="82"/>
        <v>1.9001853639006621E-2</v>
      </c>
      <c r="BD78" s="80">
        <f t="shared" si="82"/>
        <v>2.3758966772053382E-2</v>
      </c>
      <c r="BE78" s="137">
        <f t="shared" si="82"/>
        <v>4.276082041106001E-2</v>
      </c>
    </row>
    <row r="79" spans="1:57" hidden="1">
      <c r="A79" s="78" t="s">
        <v>34</v>
      </c>
      <c r="B79" s="65">
        <f t="shared" si="79"/>
        <v>0.49100588653648064</v>
      </c>
      <c r="C79" s="79">
        <f t="shared" si="79"/>
        <v>8.0532693827237115E-2</v>
      </c>
      <c r="D79" s="80">
        <f t="shared" si="79"/>
        <v>9.126742873561064E-2</v>
      </c>
      <c r="E79" s="137">
        <f t="shared" si="79"/>
        <v>0.17180012256284774</v>
      </c>
      <c r="F79" s="138">
        <f t="shared" si="79"/>
        <v>7.0065063690695475E-3</v>
      </c>
      <c r="G79" s="80">
        <f t="shared" si="79"/>
        <v>0.3301874845316019</v>
      </c>
      <c r="H79" s="137">
        <f t="shared" si="79"/>
        <v>0.33719399090067148</v>
      </c>
      <c r="I79" s="79">
        <f t="shared" si="79"/>
        <v>0.57854508673278737</v>
      </c>
      <c r="J79" s="80">
        <f t="shared" si="79"/>
        <v>0.42145491326721252</v>
      </c>
      <c r="K79" s="81">
        <f t="shared" si="79"/>
        <v>1</v>
      </c>
      <c r="L79" s="187">
        <f t="shared" si="80"/>
        <v>0.52118212067302405</v>
      </c>
      <c r="M79" s="79">
        <f t="shared" si="80"/>
        <v>0.14991666618530389</v>
      </c>
      <c r="N79" s="80">
        <f t="shared" si="80"/>
        <v>0.17284221960519125</v>
      </c>
      <c r="O79" s="137">
        <f t="shared" si="80"/>
        <v>0.32275888579049511</v>
      </c>
      <c r="P79" s="80">
        <f t="shared" si="80"/>
        <v>0</v>
      </c>
      <c r="Q79" s="80">
        <f t="shared" si="80"/>
        <v>3.7502403366415978E-2</v>
      </c>
      <c r="R79" s="137">
        <f t="shared" si="80"/>
        <v>3.7502403366415978E-2</v>
      </c>
      <c r="S79" s="79">
        <f t="shared" si="80"/>
        <v>1.4021526099227964E-2</v>
      </c>
      <c r="T79" s="80">
        <f t="shared" si="80"/>
        <v>0.10453506407083681</v>
      </c>
      <c r="U79" s="139">
        <f t="shared" si="80"/>
        <v>0.11855659017006479</v>
      </c>
      <c r="V79" s="79">
        <f t="shared" si="80"/>
        <v>0.68512031295755593</v>
      </c>
      <c r="W79" s="80">
        <f t="shared" si="80"/>
        <v>0.31487968704244401</v>
      </c>
      <c r="X79" s="81">
        <f t="shared" si="80"/>
        <v>1</v>
      </c>
      <c r="AD79" s="140">
        <f t="shared" si="81"/>
        <v>0.49371127852125501</v>
      </c>
      <c r="AE79" s="141">
        <f t="shared" si="81"/>
        <v>8.82841790025269E-2</v>
      </c>
      <c r="AF79" s="142">
        <f t="shared" si="81"/>
        <v>0.10005216059058346</v>
      </c>
      <c r="AG79" s="143">
        <f t="shared" si="81"/>
        <v>0.18833633959311036</v>
      </c>
      <c r="AH79" s="141">
        <f t="shared" si="81"/>
        <v>7.0065063690695475E-3</v>
      </c>
      <c r="AI79" s="142">
        <f t="shared" si="81"/>
        <v>0.3439038896023161</v>
      </c>
      <c r="AJ79" s="143">
        <f t="shared" si="81"/>
        <v>0.35091039597138562</v>
      </c>
      <c r="AK79" s="144"/>
      <c r="AL79" s="145">
        <f t="shared" si="81"/>
        <v>0.59629848514882022</v>
      </c>
      <c r="AM79" s="142">
        <f t="shared" si="81"/>
        <v>0.44395605019289952</v>
      </c>
      <c r="AN79" s="143">
        <f t="shared" si="81"/>
        <v>1.0402545353417199</v>
      </c>
      <c r="BC79" s="79">
        <f t="shared" si="82"/>
        <v>2.1193550513697038E-2</v>
      </c>
      <c r="BD79" s="80">
        <f t="shared" si="82"/>
        <v>2.4018578905517889E-2</v>
      </c>
      <c r="BE79" s="137">
        <f t="shared" si="82"/>
        <v>4.521212941921493E-2</v>
      </c>
    </row>
    <row r="80" spans="1:57" hidden="1">
      <c r="A80" s="78" t="s">
        <v>35</v>
      </c>
      <c r="B80" s="65">
        <f t="shared" si="79"/>
        <v>0.39475351548345239</v>
      </c>
      <c r="C80" s="79">
        <f t="shared" si="79"/>
        <v>9.8987288429886536E-2</v>
      </c>
      <c r="D80" s="80">
        <f t="shared" si="79"/>
        <v>0.10538762104456757</v>
      </c>
      <c r="E80" s="137">
        <f t="shared" si="79"/>
        <v>0.20437490947445411</v>
      </c>
      <c r="F80" s="138">
        <f t="shared" si="79"/>
        <v>2.9065737525008056E-6</v>
      </c>
      <c r="G80" s="80">
        <f t="shared" si="79"/>
        <v>0.40086866846834102</v>
      </c>
      <c r="H80" s="137">
        <f t="shared" si="79"/>
        <v>0.40087157504209348</v>
      </c>
      <c r="I80" s="79">
        <f t="shared" si="79"/>
        <v>0.49374371048709137</v>
      </c>
      <c r="J80" s="80">
        <f t="shared" si="79"/>
        <v>0.50625628951290857</v>
      </c>
      <c r="K80" s="81">
        <f t="shared" si="79"/>
        <v>1</v>
      </c>
      <c r="L80" s="187">
        <f t="shared" si="80"/>
        <v>0.4244009708388089</v>
      </c>
      <c r="M80" s="79">
        <f t="shared" si="80"/>
        <v>0.16037267545618955</v>
      </c>
      <c r="N80" s="80">
        <f t="shared" si="80"/>
        <v>0.17507960156970012</v>
      </c>
      <c r="O80" s="137">
        <f t="shared" si="80"/>
        <v>0.33545227702588964</v>
      </c>
      <c r="P80" s="80">
        <f t="shared" si="80"/>
        <v>0</v>
      </c>
      <c r="Q80" s="80">
        <f t="shared" si="80"/>
        <v>4.9729498520744264E-2</v>
      </c>
      <c r="R80" s="137">
        <f t="shared" si="80"/>
        <v>4.9729498520744264E-2</v>
      </c>
      <c r="S80" s="79">
        <f t="shared" si="80"/>
        <v>0</v>
      </c>
      <c r="T80" s="80">
        <f t="shared" si="80"/>
        <v>0.19041725361455719</v>
      </c>
      <c r="U80" s="139">
        <f t="shared" si="80"/>
        <v>0.19041725361455719</v>
      </c>
      <c r="V80" s="79">
        <f t="shared" si="80"/>
        <v>0.58477364629499839</v>
      </c>
      <c r="W80" s="80">
        <f t="shared" si="80"/>
        <v>0.41522635370500155</v>
      </c>
      <c r="X80" s="81">
        <f t="shared" si="80"/>
        <v>1</v>
      </c>
      <c r="AD80" s="140">
        <f t="shared" si="81"/>
        <v>0.39923201802073999</v>
      </c>
      <c r="AE80" s="141">
        <f t="shared" si="81"/>
        <v>0.11620644310617916</v>
      </c>
      <c r="AF80" s="142">
        <f t="shared" si="81"/>
        <v>0.12372013400170627</v>
      </c>
      <c r="AG80" s="143">
        <f t="shared" si="81"/>
        <v>0.23992657710788542</v>
      </c>
      <c r="AH80" s="141">
        <f t="shared" si="81"/>
        <v>2.9065737525008056E-6</v>
      </c>
      <c r="AI80" s="142">
        <f t="shared" si="81"/>
        <v>0.43130881108909541</v>
      </c>
      <c r="AJ80" s="143">
        <f t="shared" si="81"/>
        <v>0.43131171766284787</v>
      </c>
      <c r="AK80" s="144"/>
      <c r="AL80" s="145">
        <f t="shared" si="81"/>
        <v>0.51544136770067162</v>
      </c>
      <c r="AM80" s="142">
        <f t="shared" si="81"/>
        <v>0.5550289450908017</v>
      </c>
      <c r="AN80" s="143">
        <f t="shared" si="81"/>
        <v>1.0704703127914734</v>
      </c>
      <c r="BC80" s="79">
        <f t="shared" si="82"/>
        <v>2.813061481582305E-2</v>
      </c>
      <c r="BD80" s="80">
        <f t="shared" si="82"/>
        <v>2.9949487666393864E-2</v>
      </c>
      <c r="BE80" s="137">
        <f t="shared" si="82"/>
        <v>5.8080102482216914E-2</v>
      </c>
    </row>
    <row r="81" spans="1:57" hidden="1">
      <c r="A81" s="78" t="s">
        <v>36</v>
      </c>
      <c r="B81" s="65">
        <f t="shared" si="79"/>
        <v>0.46305459487894585</v>
      </c>
      <c r="C81" s="79">
        <f t="shared" si="79"/>
        <v>8.991237658507556E-2</v>
      </c>
      <c r="D81" s="80">
        <f t="shared" si="79"/>
        <v>9.7701146928709071E-2</v>
      </c>
      <c r="E81" s="137">
        <f t="shared" si="79"/>
        <v>0.18761352351378466</v>
      </c>
      <c r="F81" s="138">
        <f t="shared" si="79"/>
        <v>4.0192523886082446E-3</v>
      </c>
      <c r="G81" s="80">
        <f t="shared" si="79"/>
        <v>0.3453126292186614</v>
      </c>
      <c r="H81" s="137">
        <f t="shared" si="79"/>
        <v>0.34933188160726963</v>
      </c>
      <c r="I81" s="79">
        <f t="shared" si="79"/>
        <v>0.55698622385262964</v>
      </c>
      <c r="J81" s="80">
        <f t="shared" si="79"/>
        <v>0.44301377614737047</v>
      </c>
      <c r="K81" s="81">
        <f t="shared" si="79"/>
        <v>1</v>
      </c>
      <c r="L81" s="187">
        <f t="shared" si="80"/>
        <v>0.57999294692860781</v>
      </c>
      <c r="M81" s="79">
        <f t="shared" si="80"/>
        <v>0.11814015572274028</v>
      </c>
      <c r="N81" s="80">
        <f t="shared" si="80"/>
        <v>0.12925728324023222</v>
      </c>
      <c r="O81" s="137">
        <f t="shared" si="80"/>
        <v>0.2473974389629725</v>
      </c>
      <c r="P81" s="80">
        <f t="shared" si="80"/>
        <v>0</v>
      </c>
      <c r="Q81" s="80">
        <f t="shared" si="80"/>
        <v>4.7733538967125635E-2</v>
      </c>
      <c r="R81" s="137">
        <f t="shared" si="80"/>
        <v>4.7733538967125635E-2</v>
      </c>
      <c r="S81" s="79">
        <f t="shared" si="80"/>
        <v>1.4374625516176421E-2</v>
      </c>
      <c r="T81" s="80">
        <f t="shared" si="80"/>
        <v>0.11050144962511754</v>
      </c>
      <c r="U81" s="139">
        <f t="shared" si="80"/>
        <v>0.12487607514129397</v>
      </c>
      <c r="V81" s="79">
        <f t="shared" si="80"/>
        <v>0.71250772816752461</v>
      </c>
      <c r="W81" s="80">
        <f t="shared" si="80"/>
        <v>0.28749227183247544</v>
      </c>
      <c r="X81" s="81">
        <f t="shared" si="80"/>
        <v>1</v>
      </c>
      <c r="AD81" s="140">
        <f t="shared" si="81"/>
        <v>0.46643891784038494</v>
      </c>
      <c r="AE81" s="141">
        <f t="shared" si="81"/>
        <v>9.7051512066724979E-2</v>
      </c>
      <c r="AF81" s="142">
        <f t="shared" si="81"/>
        <v>0.10551164635868682</v>
      </c>
      <c r="AG81" s="143">
        <f t="shared" si="81"/>
        <v>0.20256315842541178</v>
      </c>
      <c r="AH81" s="141">
        <f t="shared" si="81"/>
        <v>4.0192523886082446E-3</v>
      </c>
      <c r="AI81" s="142">
        <f t="shared" si="81"/>
        <v>0.3657456347231971</v>
      </c>
      <c r="AJ81" s="143">
        <f t="shared" si="81"/>
        <v>0.36976488711180533</v>
      </c>
      <c r="AK81" s="144"/>
      <c r="AL81" s="145">
        <f t="shared" si="81"/>
        <v>0.5772039265320138</v>
      </c>
      <c r="AM81" s="142">
        <f t="shared" si="81"/>
        <v>0.47125728108188386</v>
      </c>
      <c r="AN81" s="143">
        <f t="shared" si="81"/>
        <v>1.0484612076138977</v>
      </c>
      <c r="BC81" s="79">
        <f t="shared" si="82"/>
        <v>1.6677732584629113E-2</v>
      </c>
      <c r="BD81" s="80">
        <f t="shared" si="82"/>
        <v>1.8246105733725558E-2</v>
      </c>
      <c r="BE81" s="137">
        <f t="shared" si="82"/>
        <v>3.4923838318354668E-2</v>
      </c>
    </row>
    <row r="82" spans="1:57" ht="15.75" hidden="1" thickBot="1">
      <c r="A82" s="100" t="s">
        <v>37</v>
      </c>
      <c r="B82" s="188">
        <f t="shared" si="79"/>
        <v>0.42395746252683469</v>
      </c>
      <c r="C82" s="101">
        <f t="shared" si="79"/>
        <v>9.3483069477406103E-2</v>
      </c>
      <c r="D82" s="102">
        <f t="shared" si="79"/>
        <v>0.10024584019294611</v>
      </c>
      <c r="E82" s="189">
        <f t="shared" si="79"/>
        <v>0.1937289096703522</v>
      </c>
      <c r="F82" s="190">
        <f t="shared" si="79"/>
        <v>4.0658446344489903E-4</v>
      </c>
      <c r="G82" s="102">
        <f t="shared" si="79"/>
        <v>0.38190704333936826</v>
      </c>
      <c r="H82" s="189">
        <f t="shared" si="79"/>
        <v>0.38231362780281314</v>
      </c>
      <c r="I82" s="101">
        <f t="shared" si="79"/>
        <v>0.51784711646768566</v>
      </c>
      <c r="J82" s="102">
        <f t="shared" si="79"/>
        <v>0.48215288353231434</v>
      </c>
      <c r="K82" s="103">
        <f t="shared" si="79"/>
        <v>1</v>
      </c>
      <c r="L82" s="191">
        <f t="shared" si="80"/>
        <v>0.49157382325710469</v>
      </c>
      <c r="M82" s="101">
        <f t="shared" si="80"/>
        <v>0.17178478442436379</v>
      </c>
      <c r="N82" s="102">
        <f t="shared" si="80"/>
        <v>0.18543641068235858</v>
      </c>
      <c r="O82" s="189">
        <f t="shared" si="80"/>
        <v>0.3572211951067224</v>
      </c>
      <c r="P82" s="102">
        <f t="shared" si="80"/>
        <v>0</v>
      </c>
      <c r="Q82" s="102">
        <f t="shared" si="80"/>
        <v>4.1227190846554518E-2</v>
      </c>
      <c r="R82" s="189">
        <f t="shared" si="80"/>
        <v>4.1227190846554518E-2</v>
      </c>
      <c r="S82" s="101">
        <f t="shared" si="80"/>
        <v>1.3046225702102735E-2</v>
      </c>
      <c r="T82" s="102">
        <f t="shared" si="80"/>
        <v>9.6931565087515742E-2</v>
      </c>
      <c r="U82" s="192">
        <f t="shared" si="80"/>
        <v>0.10997779078961847</v>
      </c>
      <c r="V82" s="101">
        <f t="shared" si="80"/>
        <v>0.67640483338357116</v>
      </c>
      <c r="W82" s="102">
        <f t="shared" si="80"/>
        <v>0.32359516661642884</v>
      </c>
      <c r="X82" s="103">
        <f t="shared" si="80"/>
        <v>1</v>
      </c>
      <c r="AD82" s="193">
        <f t="shared" si="81"/>
        <v>0.42692654643232847</v>
      </c>
      <c r="AE82" s="194">
        <f t="shared" si="81"/>
        <v>9.9191808338264228E-2</v>
      </c>
      <c r="AF82" s="195">
        <f t="shared" si="81"/>
        <v>0.10636756177042551</v>
      </c>
      <c r="AG82" s="196">
        <f t="shared" si="81"/>
        <v>0.20555937010868974</v>
      </c>
      <c r="AH82" s="194">
        <f t="shared" si="81"/>
        <v>4.0658446344489903E-4</v>
      </c>
      <c r="AI82" s="195">
        <f t="shared" si="81"/>
        <v>0.39509642981107207</v>
      </c>
      <c r="AJ82" s="196">
        <f t="shared" si="81"/>
        <v>0.39550301427451695</v>
      </c>
      <c r="AK82" s="197"/>
      <c r="AL82" s="198">
        <f t="shared" si="81"/>
        <v>0.53025198819869701</v>
      </c>
      <c r="AM82" s="195">
        <f t="shared" si="81"/>
        <v>0.50146399158149757</v>
      </c>
      <c r="AN82" s="196">
        <f t="shared" si="81"/>
        <v>1.0317159797801945</v>
      </c>
      <c r="BC82" s="101">
        <f t="shared" si="82"/>
        <v>1.7844292228047592E-2</v>
      </c>
      <c r="BD82" s="102">
        <f t="shared" si="82"/>
        <v>1.9135187548387327E-2</v>
      </c>
      <c r="BE82" s="189">
        <f t="shared" si="82"/>
        <v>3.6979479776434919E-2</v>
      </c>
    </row>
    <row r="83" spans="1:57" hidden="1">
      <c r="A83" s="92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BC83" s="104"/>
      <c r="BD83" s="104"/>
      <c r="BE83" s="104"/>
    </row>
    <row r="84" spans="1:57" hidden="1">
      <c r="A84" s="92" t="s">
        <v>40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BC84" s="104"/>
      <c r="BD84" s="104"/>
      <c r="BE84" s="104"/>
    </row>
    <row r="85" spans="1:57" hidden="1">
      <c r="A85" s="92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BC85" s="104"/>
      <c r="BD85" s="104"/>
      <c r="BE85" s="104"/>
    </row>
    <row r="86" spans="1:57" hidden="1">
      <c r="A86" s="92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BC86" s="104"/>
      <c r="BD86" s="104"/>
      <c r="BE86" s="104"/>
    </row>
    <row r="87" spans="1:57" hidden="1">
      <c r="A87" s="92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BC87" s="104"/>
      <c r="BD87" s="104"/>
      <c r="BE87" s="104"/>
    </row>
    <row r="88" spans="1:57" ht="15.75" hidden="1" thickBot="1">
      <c r="A88" s="105" t="s">
        <v>41</v>
      </c>
      <c r="B88" s="188">
        <f t="shared" ref="B88:K88" si="83">B41/$K41</f>
        <v>0.17665732572869874</v>
      </c>
      <c r="C88" s="101">
        <f t="shared" si="83"/>
        <v>0.17184633900196575</v>
      </c>
      <c r="D88" s="102">
        <f t="shared" si="83"/>
        <v>0.14592873302621626</v>
      </c>
      <c r="E88" s="189">
        <f t="shared" si="83"/>
        <v>0.317775072028182</v>
      </c>
      <c r="F88" s="190">
        <f t="shared" si="83"/>
        <v>0.184906284375392</v>
      </c>
      <c r="G88" s="102">
        <f t="shared" si="83"/>
        <v>0.32066131786772734</v>
      </c>
      <c r="H88" s="189">
        <f t="shared" si="83"/>
        <v>0.50556760224311936</v>
      </c>
      <c r="I88" s="101">
        <f t="shared" si="83"/>
        <v>0.53340994910605644</v>
      </c>
      <c r="J88" s="102">
        <f t="shared" si="83"/>
        <v>0.46659005089394356</v>
      </c>
      <c r="K88" s="103">
        <f t="shared" si="83"/>
        <v>1</v>
      </c>
      <c r="L88" s="191">
        <f t="shared" ref="L88:X88" si="84">L41/$X41</f>
        <v>0.58831649948360398</v>
      </c>
      <c r="M88" s="101">
        <f t="shared" si="84"/>
        <v>8.5447213515111392E-2</v>
      </c>
      <c r="N88" s="102">
        <f t="shared" si="84"/>
        <v>7.7037952152882089E-2</v>
      </c>
      <c r="O88" s="189">
        <f t="shared" si="84"/>
        <v>0.16248516566799348</v>
      </c>
      <c r="P88" s="102">
        <f t="shared" si="84"/>
        <v>1.5834943780254355E-2</v>
      </c>
      <c r="Q88" s="102">
        <f t="shared" si="84"/>
        <v>2.7614387988829866E-2</v>
      </c>
      <c r="R88" s="189">
        <f t="shared" si="84"/>
        <v>4.3449331769084221E-2</v>
      </c>
      <c r="S88" s="101">
        <f t="shared" si="84"/>
        <v>0.14923002758522166</v>
      </c>
      <c r="T88" s="102">
        <f t="shared" si="84"/>
        <v>5.6518975494096534E-2</v>
      </c>
      <c r="U88" s="192">
        <f t="shared" si="84"/>
        <v>0.2057490030793182</v>
      </c>
      <c r="V88" s="101">
        <f t="shared" si="84"/>
        <v>0.83882868436419145</v>
      </c>
      <c r="W88" s="102">
        <f t="shared" si="84"/>
        <v>0.1611713156358085</v>
      </c>
      <c r="X88" s="103">
        <f t="shared" si="84"/>
        <v>1</v>
      </c>
      <c r="AD88" s="193">
        <f t="shared" ref="AD88:AN88" si="85">AD41/$K41</f>
        <v>0.19069856314397626</v>
      </c>
      <c r="AE88" s="194">
        <f t="shared" si="85"/>
        <v>0.17655874242862332</v>
      </c>
      <c r="AF88" s="195">
        <f t="shared" si="85"/>
        <v>0.14977964053208148</v>
      </c>
      <c r="AG88" s="196">
        <f t="shared" si="85"/>
        <v>0.32633838296070478</v>
      </c>
      <c r="AH88" s="194">
        <f t="shared" si="85"/>
        <v>0.19240809320828792</v>
      </c>
      <c r="AI88" s="195">
        <f t="shared" si="85"/>
        <v>0.33374364153141717</v>
      </c>
      <c r="AJ88" s="196">
        <f t="shared" si="85"/>
        <v>0.52615173473970511</v>
      </c>
      <c r="AK88" s="197"/>
      <c r="AL88" s="198">
        <f t="shared" si="85"/>
        <v>0.5635085035586157</v>
      </c>
      <c r="AM88" s="195">
        <f t="shared" si="85"/>
        <v>0.4835232820634987</v>
      </c>
      <c r="AN88" s="196">
        <f t="shared" si="85"/>
        <v>1.0470317856221145</v>
      </c>
      <c r="BC88" s="101">
        <f>BC41/$X41</f>
        <v>9.9470201111741922E-3</v>
      </c>
      <c r="BD88" s="102">
        <f>BD41/$X41</f>
        <v>8.1285600868605205E-3</v>
      </c>
      <c r="BE88" s="189">
        <f>BE41/$X41</f>
        <v>1.8075580198034714E-2</v>
      </c>
    </row>
  </sheetData>
  <pageMargins left="0.7" right="0.7" top="0.75" bottom="0.75" header="0.3" footer="0.3"/>
  <pageSetup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C42"/>
  <sheetViews>
    <sheetView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/>
  <cols>
    <col min="1" max="1" width="18.5703125" style="1" customWidth="1"/>
    <col min="2" max="9" width="9.140625" customWidth="1"/>
    <col min="12" max="22" width="9.140625" customWidth="1"/>
    <col min="25" max="25" width="0" hidden="1" customWidth="1"/>
    <col min="26" max="28" width="0" style="68" hidden="1" customWidth="1"/>
    <col min="29" max="29" width="0" hidden="1" customWidth="1"/>
    <col min="30" max="32" width="9.140625" hidden="1" customWidth="1"/>
    <col min="33" max="33" width="9.140625" style="114" hidden="1" customWidth="1"/>
    <col min="34" max="37" width="9.140625" hidden="1" customWidth="1"/>
    <col min="38" max="38" width="9.140625" style="114" hidden="1" customWidth="1"/>
    <col min="39" max="49" width="9.140625" style="106" hidden="1" customWidth="1"/>
    <col min="50" max="50" width="9.140625" style="114" customWidth="1"/>
    <col min="51" max="52" width="9.140625" style="114" hidden="1" customWidth="1"/>
    <col min="53" max="57" width="0" hidden="1" customWidth="1"/>
  </cols>
  <sheetData>
    <row r="1" spans="1:55">
      <c r="A1" s="626" t="s">
        <v>310</v>
      </c>
    </row>
    <row r="2" spans="1:55" ht="15.75" thickBot="1">
      <c r="A2" s="986" t="s">
        <v>108</v>
      </c>
      <c r="B2" s="987"/>
      <c r="C2" s="988"/>
      <c r="D2" s="988"/>
      <c r="E2" s="988"/>
      <c r="F2" s="988"/>
      <c r="G2" s="988"/>
      <c r="H2" s="988"/>
      <c r="I2" s="988"/>
      <c r="J2" s="988"/>
      <c r="K2" s="988"/>
      <c r="L2" s="987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AD2" s="1"/>
      <c r="AE2" s="1"/>
      <c r="AF2" s="1"/>
      <c r="AG2" s="201"/>
      <c r="AH2" s="109">
        <v>0.17499999999999999</v>
      </c>
      <c r="AI2" s="1"/>
      <c r="AJ2" s="1"/>
      <c r="AK2" s="1"/>
      <c r="AL2" s="201"/>
      <c r="AQ2" s="3"/>
      <c r="AR2" s="3"/>
      <c r="AS2" s="3"/>
      <c r="AT2" s="3"/>
      <c r="AU2" s="3"/>
      <c r="AV2" s="3"/>
      <c r="AW2" s="3"/>
      <c r="AX2" s="201"/>
      <c r="AY2" s="201"/>
      <c r="AZ2" s="201"/>
    </row>
    <row r="3" spans="1:55" s="625" customFormat="1" ht="12.75">
      <c r="A3" s="624"/>
      <c r="B3" s="1014" t="str">
        <f>IF('T6'!AS1=1,BC3,BB3)</f>
        <v>Major Taxes Paid by Households (Including Intrastate Tax Shifts) per $100 PI</v>
      </c>
      <c r="C3" s="497"/>
      <c r="D3" s="497"/>
      <c r="E3" s="497"/>
      <c r="F3" s="497"/>
      <c r="G3" s="497"/>
      <c r="H3" s="497"/>
      <c r="I3" s="497"/>
      <c r="J3" s="497"/>
      <c r="K3" s="497"/>
      <c r="L3" s="435" t="s">
        <v>254</v>
      </c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1015"/>
      <c r="AD3" s="1022" t="s">
        <v>90</v>
      </c>
      <c r="AE3" s="1023"/>
      <c r="AF3" s="1024"/>
      <c r="AG3" s="1132"/>
      <c r="AH3" s="1022" t="s">
        <v>91</v>
      </c>
      <c r="AI3" s="1023"/>
      <c r="AJ3" s="1023"/>
      <c r="AK3" s="1024"/>
      <c r="AL3" s="1132"/>
      <c r="AM3" s="1018" t="s">
        <v>92</v>
      </c>
      <c r="AN3" s="1019"/>
      <c r="AO3" s="1019"/>
      <c r="AP3" s="1019"/>
      <c r="AQ3" s="1019"/>
      <c r="AR3" s="1019"/>
      <c r="AS3" s="1019"/>
      <c r="AT3" s="1019"/>
      <c r="AU3" s="1019"/>
      <c r="AV3" s="1019"/>
      <c r="AW3" s="1019"/>
      <c r="AX3" s="514"/>
      <c r="AY3" s="1132"/>
      <c r="AZ3" s="1132"/>
      <c r="BB3" s="1022" t="s">
        <v>93</v>
      </c>
      <c r="BC3" s="1022" t="s">
        <v>94</v>
      </c>
    </row>
    <row r="4" spans="1:55" s="625" customFormat="1" ht="12.75">
      <c r="A4" s="624"/>
      <c r="B4" s="1040" t="s">
        <v>64</v>
      </c>
      <c r="C4" s="1027" t="s">
        <v>65</v>
      </c>
      <c r="D4" s="1028"/>
      <c r="E4" s="1030"/>
      <c r="F4" s="1027" t="str">
        <f>'T6'!F4</f>
        <v>Personal Income*</v>
      </c>
      <c r="G4" s="1028"/>
      <c r="H4" s="1030"/>
      <c r="I4" s="1029" t="s">
        <v>86</v>
      </c>
      <c r="J4" s="1028"/>
      <c r="K4" s="1030"/>
      <c r="L4" s="1258" t="str">
        <f>'T6'!L4</f>
        <v>Property**</v>
      </c>
      <c r="M4" s="1030" t="s">
        <v>65</v>
      </c>
      <c r="N4" s="1028"/>
      <c r="O4" s="1030"/>
      <c r="P4" s="1027" t="s">
        <v>66</v>
      </c>
      <c r="Q4" s="1028"/>
      <c r="R4" s="1030"/>
      <c r="S4" s="1027" t="s">
        <v>71</v>
      </c>
      <c r="T4" s="1028"/>
      <c r="U4" s="1030"/>
      <c r="V4" s="1027" t="s">
        <v>86</v>
      </c>
      <c r="W4" s="1028"/>
      <c r="X4" s="1028"/>
      <c r="Z4" s="1133" t="s">
        <v>95</v>
      </c>
      <c r="AA4" s="1039"/>
      <c r="AB4" s="1039"/>
      <c r="AD4" s="1133" t="s">
        <v>66</v>
      </c>
      <c r="AE4" s="1039"/>
      <c r="AF4" s="1039"/>
      <c r="AG4" s="427"/>
      <c r="AH4" s="1134" t="s">
        <v>64</v>
      </c>
      <c r="AI4" s="1135"/>
      <c r="AJ4" s="1134" t="s">
        <v>96</v>
      </c>
      <c r="AK4" s="1135"/>
      <c r="AL4" s="427"/>
      <c r="AM4" s="1033" t="s">
        <v>64</v>
      </c>
      <c r="AN4" s="1034" t="s">
        <v>65</v>
      </c>
      <c r="AO4" s="1035"/>
      <c r="AP4" s="1034"/>
      <c r="AQ4" s="1036" t="s">
        <v>66</v>
      </c>
      <c r="AR4" s="1035"/>
      <c r="AS4" s="1034"/>
      <c r="AT4" s="1037" t="s">
        <v>87</v>
      </c>
      <c r="AU4" s="1034" t="s">
        <v>86</v>
      </c>
      <c r="AV4" s="1035"/>
      <c r="AW4" s="1034"/>
      <c r="AX4" s="1238"/>
      <c r="AY4" s="427"/>
      <c r="AZ4" s="427"/>
    </row>
    <row r="5" spans="1:55" s="625" customFormat="1" ht="12.75">
      <c r="A5" s="1140" t="s">
        <v>3</v>
      </c>
      <c r="B5" s="1260" t="s">
        <v>68</v>
      </c>
      <c r="C5" s="1249" t="s">
        <v>58</v>
      </c>
      <c r="D5" s="1246" t="s">
        <v>57</v>
      </c>
      <c r="E5" s="1246" t="s">
        <v>59</v>
      </c>
      <c r="F5" s="1249" t="s">
        <v>58</v>
      </c>
      <c r="G5" s="1246" t="s">
        <v>57</v>
      </c>
      <c r="H5" s="1246" t="s">
        <v>59</v>
      </c>
      <c r="I5" s="1246" t="s">
        <v>58</v>
      </c>
      <c r="J5" s="1246" t="s">
        <v>57</v>
      </c>
      <c r="K5" s="1246" t="s">
        <v>59</v>
      </c>
      <c r="L5" s="1249" t="s">
        <v>68</v>
      </c>
      <c r="M5" s="1246" t="s">
        <v>58</v>
      </c>
      <c r="N5" s="1246" t="s">
        <v>57</v>
      </c>
      <c r="O5" s="1255" t="s">
        <v>59</v>
      </c>
      <c r="P5" s="1249" t="s">
        <v>58</v>
      </c>
      <c r="Q5" s="1246" t="s">
        <v>57</v>
      </c>
      <c r="R5" s="1246" t="s">
        <v>59</v>
      </c>
      <c r="S5" s="1249" t="s">
        <v>58</v>
      </c>
      <c r="T5" s="1246" t="s">
        <v>57</v>
      </c>
      <c r="U5" s="1246" t="s">
        <v>59</v>
      </c>
      <c r="V5" s="1249" t="s">
        <v>58</v>
      </c>
      <c r="W5" s="1246" t="s">
        <v>57</v>
      </c>
      <c r="X5" s="1228" t="s">
        <v>59</v>
      </c>
      <c r="Z5" s="1136" t="s">
        <v>58</v>
      </c>
      <c r="AA5" s="1055" t="s">
        <v>57</v>
      </c>
      <c r="AB5" s="1054" t="s">
        <v>59</v>
      </c>
      <c r="AD5" s="1136" t="s">
        <v>58</v>
      </c>
      <c r="AE5" s="1055" t="s">
        <v>57</v>
      </c>
      <c r="AF5" s="1137" t="s">
        <v>59</v>
      </c>
      <c r="AG5" s="427"/>
      <c r="AH5" s="1138" t="s">
        <v>89</v>
      </c>
      <c r="AI5" s="1139" t="s">
        <v>97</v>
      </c>
      <c r="AJ5" s="1138" t="s">
        <v>58</v>
      </c>
      <c r="AK5" s="1137" t="s">
        <v>59</v>
      </c>
      <c r="AL5" s="427"/>
      <c r="AM5" s="1045" t="s">
        <v>68</v>
      </c>
      <c r="AN5" s="1046" t="s">
        <v>58</v>
      </c>
      <c r="AO5" s="1047" t="s">
        <v>57</v>
      </c>
      <c r="AP5" s="1048" t="s">
        <v>59</v>
      </c>
      <c r="AQ5" s="1046" t="s">
        <v>58</v>
      </c>
      <c r="AR5" s="1047" t="s">
        <v>57</v>
      </c>
      <c r="AS5" s="1049" t="s">
        <v>59</v>
      </c>
      <c r="AT5" s="1045" t="s">
        <v>68</v>
      </c>
      <c r="AU5" s="1046" t="s">
        <v>58</v>
      </c>
      <c r="AV5" s="1047" t="s">
        <v>57</v>
      </c>
      <c r="AW5" s="1049" t="s">
        <v>59</v>
      </c>
      <c r="AX5" s="1238"/>
      <c r="AY5" s="427"/>
      <c r="AZ5" s="427"/>
    </row>
    <row r="6" spans="1:55" s="625" customFormat="1" ht="12.75">
      <c r="A6" s="797" t="s">
        <v>12</v>
      </c>
      <c r="B6" s="880">
        <f>'T6'!B6/'T1'!$C4*100</f>
        <v>1.1046858347153377</v>
      </c>
      <c r="C6" s="1253">
        <f>'T6'!C6/'T1'!$C4*100</f>
        <v>0.89002815039020478</v>
      </c>
      <c r="D6" s="1252">
        <f>'T6'!D6/'T1'!$C4*100</f>
        <v>0.80438591641659829</v>
      </c>
      <c r="E6" s="1252">
        <f>C6+D6</f>
        <v>1.6944140668068031</v>
      </c>
      <c r="F6" s="1253">
        <f>'T6'!F6/'T1'!$C4*100</f>
        <v>1.7230202914966755</v>
      </c>
      <c r="G6" s="1252">
        <f>'T6'!G6/'T1'!$C4*100</f>
        <v>2.8513966937630335</v>
      </c>
      <c r="H6" s="1252">
        <f>F6+G6</f>
        <v>4.5744169852597087</v>
      </c>
      <c r="I6" s="591">
        <f>B6+C6+F6</f>
        <v>3.7177342766022177</v>
      </c>
      <c r="J6" s="591">
        <f>D6+G6</f>
        <v>3.6557826101796316</v>
      </c>
      <c r="K6" s="591">
        <f>I6+J6</f>
        <v>7.3735168867818492</v>
      </c>
      <c r="L6" s="1253">
        <f>'T6'!L6/'T1'!$D4*100</f>
        <v>4.8872302108514125</v>
      </c>
      <c r="M6" s="1252">
        <f>'T6'!M6/'T1'!$D4*100</f>
        <v>1.1790513014254207</v>
      </c>
      <c r="N6" s="1252">
        <f>'T6'!N6/'T1'!$D4*100</f>
        <v>1.0729038111161859</v>
      </c>
      <c r="O6" s="1252">
        <f t="shared" ref="O6:O13" si="0">M6+N6</f>
        <v>2.2519551125416069</v>
      </c>
      <c r="P6" s="1253">
        <f>'T6'!P6/'T1'!$D4*100</f>
        <v>0.40662580689455036</v>
      </c>
      <c r="Q6" s="1252">
        <f>'T6'!Q6/'T1'!$D4*100</f>
        <v>0.66044896046578927</v>
      </c>
      <c r="R6" s="1252">
        <f t="shared" ref="R6:R13" si="1">P6+Q6</f>
        <v>1.0670747673603396</v>
      </c>
      <c r="S6" s="1253">
        <f>'T6'!S6/'T1'!$D4*100</f>
        <v>2.4809630531283924</v>
      </c>
      <c r="T6" s="1252">
        <f>'T6'!T6/'T1'!$D4*100</f>
        <v>1.0455392338113629</v>
      </c>
      <c r="U6" s="1252">
        <f t="shared" ref="U6:U13" si="2">S6+T6</f>
        <v>3.5265022869397553</v>
      </c>
      <c r="V6" s="589">
        <f t="shared" ref="V6:V13" si="3">L6+M6+P6+S6</f>
        <v>8.9538703722997752</v>
      </c>
      <c r="W6" s="591">
        <f t="shared" ref="W6:W13" si="4">N6+Q6+T6</f>
        <v>2.7788920053933381</v>
      </c>
      <c r="X6" s="1229">
        <f t="shared" ref="X6:X13" si="5">V6+W6</f>
        <v>11.732762377693113</v>
      </c>
      <c r="Y6" s="798">
        <f>P6+S6</f>
        <v>2.8875888600229427</v>
      </c>
      <c r="Z6" s="950">
        <f t="shared" ref="Z6:Z15" si="6">V6/I6</f>
        <v>2.4084212873016484</v>
      </c>
      <c r="AA6" s="950">
        <f t="shared" ref="AA6:AA15" si="7">W6/J6</f>
        <v>0.76013600963455363</v>
      </c>
      <c r="AB6" s="950">
        <f t="shared" ref="AB6:AB15" si="8">X6/K6</f>
        <v>1.5912030253468159</v>
      </c>
      <c r="AD6" s="1207">
        <f>'T6'!F6/'T1'!$N4*100</f>
        <v>2.2770778739979454</v>
      </c>
      <c r="AE6" s="1208">
        <f>'T6'!G6/'T1'!$N4*100</f>
        <v>3.7682970731115311</v>
      </c>
      <c r="AF6" s="1209">
        <f>AD6+AE6</f>
        <v>6.045374947109476</v>
      </c>
      <c r="AG6" s="1210"/>
      <c r="AH6" s="1211">
        <f>'T6'!AB6/'T1'!$C4*100</f>
        <v>0.11647700142504594</v>
      </c>
      <c r="AI6" s="1212">
        <f t="shared" ref="AI6:AI15" si="9">B6+AH6</f>
        <v>1.2211628361403837</v>
      </c>
      <c r="AJ6" s="1207">
        <f t="shared" ref="AJ6:AJ15" si="10">I6+AH6</f>
        <v>3.8342112780272637</v>
      </c>
      <c r="AK6" s="1209">
        <f t="shared" ref="AK6:AK15" si="11">K6+AH6</f>
        <v>7.4899938882068948</v>
      </c>
      <c r="AL6" s="1210"/>
      <c r="AM6" s="1213">
        <f>'T6'!AD6/'T1'!$S4*100</f>
        <v>1.0720059614246595</v>
      </c>
      <c r="AN6" s="1214">
        <f>'T6'!AE6/'T1'!$S4*100</f>
        <v>0.87507687213085783</v>
      </c>
      <c r="AO6" s="1215">
        <f>'T6'!AF6/'T1'!$S4*100</f>
        <v>0.78683919247282386</v>
      </c>
      <c r="AP6" s="1216">
        <f>AN6+AO6</f>
        <v>1.6619160646036817</v>
      </c>
      <c r="AQ6" s="1214">
        <f>'T6'!AH6/'T1'!$S4*100</f>
        <v>1.7077315198400258</v>
      </c>
      <c r="AR6" s="1215">
        <f>'T6'!AI6/'T1'!$S4*100</f>
        <v>2.8201108193594933</v>
      </c>
      <c r="AS6" s="1216">
        <f>AQ6+AR6</f>
        <v>4.5278423391995188</v>
      </c>
      <c r="AT6" s="1217">
        <f>'T6'!AK6/'T1'!$S4*100</f>
        <v>8.0979402927697425E-2</v>
      </c>
      <c r="AU6" s="1218">
        <f>'T6'!AL6/'T1'!$S4*100</f>
        <v>3.7357937563232406</v>
      </c>
      <c r="AV6" s="1219">
        <f>'T6'!AM6/'T1'!$S4*100</f>
        <v>3.6069500118323177</v>
      </c>
      <c r="AW6" s="1233">
        <f>AU6+AV6</f>
        <v>7.3427437681555583</v>
      </c>
      <c r="AX6" s="1239"/>
      <c r="AY6" s="1210"/>
      <c r="AZ6" s="1210"/>
    </row>
    <row r="7" spans="1:55" s="644" customFormat="1" ht="12.75">
      <c r="A7" s="801" t="s">
        <v>13</v>
      </c>
      <c r="B7" s="892">
        <f>'T6'!B7/'T1'!$C5*100</f>
        <v>3.9395363726734409</v>
      </c>
      <c r="C7" s="1120">
        <f>'T6'!C7/'T1'!$C5*100</f>
        <v>0.79881396463099219</v>
      </c>
      <c r="D7" s="1256">
        <f>'T6'!D7/'T1'!$C5*100</f>
        <v>0.771754947510917</v>
      </c>
      <c r="E7" s="1256">
        <f t="shared" ref="E7:E13" si="12">C7+D7</f>
        <v>1.5705689121419093</v>
      </c>
      <c r="F7" s="1120">
        <f>'T6'!F7/'T1'!$C5*100</f>
        <v>2.9765043430659638E-2</v>
      </c>
      <c r="G7" s="1256">
        <f>'T6'!G7/'T1'!$C5*100</f>
        <v>3.6495957784117321</v>
      </c>
      <c r="H7" s="1256">
        <f t="shared" ref="H7:H13" si="13">F7+G7</f>
        <v>3.6793608218423919</v>
      </c>
      <c r="I7" s="1256">
        <f t="shared" ref="I7:I13" si="14">B7+C7+F7</f>
        <v>4.7681153807350922</v>
      </c>
      <c r="J7" s="1256">
        <f t="shared" ref="J7:J13" si="15">D7+G7</f>
        <v>4.4213507259226494</v>
      </c>
      <c r="K7" s="1256">
        <f t="shared" ref="K7:K13" si="16">I7+J7</f>
        <v>9.1894661066577417</v>
      </c>
      <c r="L7" s="1120">
        <f>'T6'!L7/'T1'!$D5*100</f>
        <v>5.2535885024100102</v>
      </c>
      <c r="M7" s="1256">
        <f>'T6'!M7/'T1'!$D5*100</f>
        <v>1.5131389410597063</v>
      </c>
      <c r="N7" s="1256">
        <f>'T6'!N7/'T1'!$D5*100</f>
        <v>1.5460883375760857</v>
      </c>
      <c r="O7" s="1256">
        <f t="shared" si="0"/>
        <v>3.0592272786357917</v>
      </c>
      <c r="P7" s="1120">
        <f>'T6'!P7/'T1'!$D5*100</f>
        <v>9.2254864588568687E-4</v>
      </c>
      <c r="Q7" s="595">
        <f>'T6'!Q7/'T1'!$D5*100</f>
        <v>0.70178703956141719</v>
      </c>
      <c r="R7" s="595">
        <f t="shared" si="1"/>
        <v>0.70270958820730289</v>
      </c>
      <c r="S7" s="593">
        <f>'T6'!S7/'T1'!$D5*100</f>
        <v>0.19801182792518682</v>
      </c>
      <c r="T7" s="595">
        <f>'T6'!T7/'T1'!$D5*100</f>
        <v>1.4440413106112269</v>
      </c>
      <c r="U7" s="595">
        <f t="shared" si="2"/>
        <v>1.6420531385364137</v>
      </c>
      <c r="V7" s="593">
        <f t="shared" si="3"/>
        <v>6.9656618200407889</v>
      </c>
      <c r="W7" s="595">
        <f t="shared" si="4"/>
        <v>3.6919166877487299</v>
      </c>
      <c r="X7" s="1130">
        <f t="shared" si="5"/>
        <v>10.65757850778952</v>
      </c>
      <c r="Z7" s="908">
        <f t="shared" si="6"/>
        <v>1.460883653987187</v>
      </c>
      <c r="AA7" s="908">
        <f t="shared" si="7"/>
        <v>0.83502009150796308</v>
      </c>
      <c r="AB7" s="908">
        <f t="shared" si="8"/>
        <v>1.1597603586641594</v>
      </c>
      <c r="AD7" s="1143">
        <f>'T6'!F7/'T1'!$N5*100</f>
        <v>3.741998326213828E-2</v>
      </c>
      <c r="AE7" s="802">
        <f>'T6'!G7/'T1'!$N5*100</f>
        <v>4.5881946471835207</v>
      </c>
      <c r="AF7" s="1144">
        <f t="shared" ref="AF7:AF13" si="17">AD7+AE7</f>
        <v>4.6256146304456589</v>
      </c>
      <c r="AG7" s="577"/>
      <c r="AH7" s="1146">
        <f>'T6'!AB7/'T1'!$C5*100</f>
        <v>1.6811970656370644E-2</v>
      </c>
      <c r="AI7" s="1145">
        <f t="shared" si="9"/>
        <v>3.9563483433298114</v>
      </c>
      <c r="AJ7" s="1143">
        <f t="shared" si="10"/>
        <v>4.7849273513914632</v>
      </c>
      <c r="AK7" s="1144">
        <f t="shared" si="11"/>
        <v>9.2062780773141117</v>
      </c>
      <c r="AL7" s="577"/>
      <c r="AM7" s="1147">
        <f>'T6'!AD7/'T1'!$S5*100</f>
        <v>3.6986020358799552</v>
      </c>
      <c r="AN7" s="1148">
        <f>'T6'!AE7/'T1'!$S5*100</f>
        <v>0.79935081566209543</v>
      </c>
      <c r="AO7" s="1149">
        <f>'T6'!AF7/'T1'!$S5*100</f>
        <v>0.77264526149189461</v>
      </c>
      <c r="AP7" s="1150">
        <f t="shared" ref="AP7:AP13" si="18">AN7+AO7</f>
        <v>1.57199607715399</v>
      </c>
      <c r="AQ7" s="1148">
        <f>'T6'!AH7/'T1'!$S5*100</f>
        <v>2.8055977277114189E-2</v>
      </c>
      <c r="AR7" s="1149">
        <f>'T6'!AI7/'T1'!$S5*100</f>
        <v>3.5868358705117092</v>
      </c>
      <c r="AS7" s="1150">
        <f t="shared" ref="AS7:AS13" si="19">AQ7+AR7</f>
        <v>3.6148918477888232</v>
      </c>
      <c r="AT7" s="1151">
        <f>'T6'!AK7/'T1'!$S5*100</f>
        <v>0.18158757915687998</v>
      </c>
      <c r="AU7" s="1152">
        <f>'T6'!AL7/'T1'!$S5*100</f>
        <v>4.7075964079760446</v>
      </c>
      <c r="AV7" s="1149">
        <f>'T6'!AM7/'T1'!$S5*100</f>
        <v>4.3594811320036033</v>
      </c>
      <c r="AW7" s="1234">
        <f t="shared" ref="AW7:AW13" si="20">AU7+AV7</f>
        <v>9.0670775399796479</v>
      </c>
      <c r="AX7" s="576"/>
      <c r="AY7" s="577"/>
      <c r="AZ7" s="577"/>
    </row>
    <row r="8" spans="1:55" s="644" customFormat="1" ht="12.75">
      <c r="A8" s="801" t="s">
        <v>14</v>
      </c>
      <c r="B8" s="892">
        <f>'T6'!B8/'T1'!$C6*100</f>
        <v>3.7772684244665564</v>
      </c>
      <c r="C8" s="1120">
        <f>'T6'!C8/'T1'!$C6*100</f>
        <v>0.72466275437999328</v>
      </c>
      <c r="D8" s="1256">
        <f>'T6'!D8/'T1'!$C6*100</f>
        <v>0.79004930502955328</v>
      </c>
      <c r="E8" s="1256">
        <f t="shared" si="12"/>
        <v>1.5147120594095465</v>
      </c>
      <c r="F8" s="1120">
        <f>'T6'!F8/'T1'!$C6*100</f>
        <v>2.2115558576210694E-2</v>
      </c>
      <c r="G8" s="1256">
        <f>'T6'!G8/'T1'!$C6*100</f>
        <v>2.7839402079290041</v>
      </c>
      <c r="H8" s="1256">
        <f t="shared" si="13"/>
        <v>2.8060557665052146</v>
      </c>
      <c r="I8" s="1256">
        <f t="shared" si="14"/>
        <v>4.5240467374227604</v>
      </c>
      <c r="J8" s="1256">
        <f t="shared" si="15"/>
        <v>3.5739895129585575</v>
      </c>
      <c r="K8" s="1256">
        <f t="shared" si="16"/>
        <v>8.0980362503813179</v>
      </c>
      <c r="L8" s="1120">
        <f>'T6'!L8/'T1'!$D6*100</f>
        <v>7.4760205319401907</v>
      </c>
      <c r="M8" s="1256">
        <f>'T6'!M8/'T1'!$D6*100</f>
        <v>2.038881349628245</v>
      </c>
      <c r="N8" s="1256">
        <f>'T6'!N8/'T1'!$D6*100</f>
        <v>2.2789334349347263</v>
      </c>
      <c r="O8" s="1256">
        <f t="shared" si="0"/>
        <v>4.3178147845629713</v>
      </c>
      <c r="P8" s="576">
        <f>'T6'!P8/'T1'!$D6*100</f>
        <v>0</v>
      </c>
      <c r="Q8" s="595">
        <f>'T6'!Q8/'T1'!$D6*100</f>
        <v>0.5309368973296078</v>
      </c>
      <c r="R8" s="595">
        <f t="shared" si="1"/>
        <v>0.5309368973296078</v>
      </c>
      <c r="S8" s="593">
        <f>'T6'!S8/'T1'!$D6*100</f>
        <v>0.11205681165078513</v>
      </c>
      <c r="T8" s="595">
        <f>'T6'!T8/'T1'!$D6*100</f>
        <v>1.2805573520596392</v>
      </c>
      <c r="U8" s="595">
        <f t="shared" si="2"/>
        <v>1.3926141637104243</v>
      </c>
      <c r="V8" s="593">
        <f t="shared" si="3"/>
        <v>9.6269586932192208</v>
      </c>
      <c r="W8" s="595">
        <f t="shared" si="4"/>
        <v>4.0904276843239735</v>
      </c>
      <c r="X8" s="1130">
        <f t="shared" si="5"/>
        <v>13.717386377543194</v>
      </c>
      <c r="Z8" s="908">
        <f t="shared" si="6"/>
        <v>2.1279529704203424</v>
      </c>
      <c r="AA8" s="908">
        <f t="shared" si="7"/>
        <v>1.1444990729527651</v>
      </c>
      <c r="AB8" s="908">
        <f t="shared" si="8"/>
        <v>1.6939151608388112</v>
      </c>
      <c r="AD8" s="1143">
        <f>'T6'!F8/'T1'!$N6*100</f>
        <v>2.7783251027676599E-2</v>
      </c>
      <c r="AE8" s="802">
        <f>'T6'!G8/'T1'!$N6*100</f>
        <v>3.4973979687826824</v>
      </c>
      <c r="AF8" s="1144">
        <f t="shared" si="17"/>
        <v>3.5251812198103591</v>
      </c>
      <c r="AG8" s="577"/>
      <c r="AH8" s="1146">
        <f>'T6'!AB8/'T1'!$C6*100</f>
        <v>2.1019378308047752E-2</v>
      </c>
      <c r="AI8" s="1145">
        <f t="shared" si="9"/>
        <v>3.7982878027746043</v>
      </c>
      <c r="AJ8" s="1143">
        <f t="shared" si="10"/>
        <v>4.5450661157308083</v>
      </c>
      <c r="AK8" s="1144">
        <f t="shared" si="11"/>
        <v>8.1190556286893649</v>
      </c>
      <c r="AL8" s="577"/>
      <c r="AM8" s="1147">
        <f>'T6'!AD8/'T1'!$S6*100</f>
        <v>3.5915143914555294</v>
      </c>
      <c r="AN8" s="1148">
        <f>'T6'!AE8/'T1'!$S6*100</f>
        <v>0.7419544808884585</v>
      </c>
      <c r="AO8" s="1149">
        <f>'T6'!AF8/'T1'!$S6*100</f>
        <v>0.80914315837614192</v>
      </c>
      <c r="AP8" s="1150">
        <f t="shared" si="18"/>
        <v>1.5510976392646003</v>
      </c>
      <c r="AQ8" s="1148">
        <f>'T6'!AH8/'T1'!$S6*100</f>
        <v>2.0911618872987196E-2</v>
      </c>
      <c r="AR8" s="1149">
        <f>'T6'!AI8/'T1'!$S6*100</f>
        <v>2.7446146706178269</v>
      </c>
      <c r="AS8" s="1150">
        <f t="shared" si="19"/>
        <v>2.7655262894908139</v>
      </c>
      <c r="AT8" s="1151">
        <f>'T6'!AK8/'T1'!$S6*100</f>
        <v>5.0521795131962297E-2</v>
      </c>
      <c r="AU8" s="1152">
        <f>'T6'!AL8/'T1'!$S6*100</f>
        <v>4.4049022863489373</v>
      </c>
      <c r="AV8" s="1149">
        <f>'T6'!AM8/'T1'!$S6*100</f>
        <v>3.5537578289939682</v>
      </c>
      <c r="AW8" s="1234">
        <f t="shared" si="20"/>
        <v>7.9586601153429051</v>
      </c>
      <c r="AX8" s="576"/>
      <c r="AY8" s="577"/>
      <c r="AZ8" s="577"/>
    </row>
    <row r="9" spans="1:55" s="644" customFormat="1" ht="12.75">
      <c r="A9" s="801" t="s">
        <v>15</v>
      </c>
      <c r="B9" s="892">
        <f>'T6'!B9/'T1'!$C7*100</f>
        <v>2.9482410715086322</v>
      </c>
      <c r="C9" s="1120">
        <f>'T6'!C9/'T1'!$C7*100</f>
        <v>0.67731762367192483</v>
      </c>
      <c r="D9" s="1256">
        <f>'T6'!D9/'T1'!$C7*100</f>
        <v>0.78666515572043383</v>
      </c>
      <c r="E9" s="1256">
        <f t="shared" si="12"/>
        <v>1.4639827793923588</v>
      </c>
      <c r="F9" s="1120">
        <f>'T6'!F9/'T1'!$C7*100</f>
        <v>9.7137274068133207E-5</v>
      </c>
      <c r="G9" s="1256">
        <f>'T6'!G9/'T1'!$C7*100</f>
        <v>2.8821141862057824</v>
      </c>
      <c r="H9" s="1256">
        <f t="shared" si="13"/>
        <v>2.8822113234798508</v>
      </c>
      <c r="I9" s="1256">
        <f t="shared" si="14"/>
        <v>3.6256558324546253</v>
      </c>
      <c r="J9" s="1256">
        <f t="shared" si="15"/>
        <v>3.668779341926216</v>
      </c>
      <c r="K9" s="1256">
        <f t="shared" si="16"/>
        <v>7.2944351743808413</v>
      </c>
      <c r="L9" s="1120">
        <f>'T6'!L9/'T1'!$D7*100</f>
        <v>4.010593936533196</v>
      </c>
      <c r="M9" s="1256">
        <f>'T6'!M9/'T1'!$D7*100</f>
        <v>1.3925774374164033</v>
      </c>
      <c r="N9" s="1256">
        <f>'T6'!N9/'T1'!$D7*100</f>
        <v>1.598418519127184</v>
      </c>
      <c r="O9" s="1256">
        <f t="shared" si="0"/>
        <v>2.9909959565435873</v>
      </c>
      <c r="P9" s="576">
        <f>'T6'!P9/'T1'!$D7*100</f>
        <v>0</v>
      </c>
      <c r="Q9" s="595">
        <f>'T6'!Q9/'T1'!$D7*100</f>
        <v>0.42258742937252519</v>
      </c>
      <c r="R9" s="595">
        <f t="shared" si="1"/>
        <v>0.42258742937252519</v>
      </c>
      <c r="S9" s="576">
        <f>'T6'!S9/'T1'!$D7*100</f>
        <v>0</v>
      </c>
      <c r="T9" s="595">
        <f>'T6'!T9/'T1'!$D7*100</f>
        <v>1.5318594980774041</v>
      </c>
      <c r="U9" s="595">
        <f t="shared" si="2"/>
        <v>1.5318594980774041</v>
      </c>
      <c r="V9" s="593">
        <f t="shared" si="3"/>
        <v>5.4031713739495988</v>
      </c>
      <c r="W9" s="595">
        <f t="shared" si="4"/>
        <v>3.5528654465771132</v>
      </c>
      <c r="X9" s="1130">
        <f t="shared" si="5"/>
        <v>8.9560368205267125</v>
      </c>
      <c r="Z9" s="908">
        <f t="shared" si="6"/>
        <v>1.49026041732471</v>
      </c>
      <c r="AA9" s="908">
        <f t="shared" si="7"/>
        <v>0.96840532380226374</v>
      </c>
      <c r="AB9" s="908">
        <f t="shared" si="8"/>
        <v>1.2277903095200116</v>
      </c>
      <c r="AD9" s="1143">
        <f>'T6'!F9/'T1'!$N7*100</f>
        <v>1.1712556642169319E-4</v>
      </c>
      <c r="AE9" s="802">
        <f>'T6'!G9/'T1'!$N7*100</f>
        <v>3.4751773692411279</v>
      </c>
      <c r="AF9" s="1144">
        <f t="shared" si="17"/>
        <v>3.4752944948075495</v>
      </c>
      <c r="AG9" s="577"/>
      <c r="AH9" s="1146">
        <f>'T6'!AB9/'T1'!$C7*100</f>
        <v>2.8785390543278236E-2</v>
      </c>
      <c r="AI9" s="1145">
        <f t="shared" si="9"/>
        <v>2.9770264620519105</v>
      </c>
      <c r="AJ9" s="1143">
        <f t="shared" si="10"/>
        <v>3.6544412229979035</v>
      </c>
      <c r="AK9" s="1144">
        <f t="shared" si="11"/>
        <v>7.32322056492412</v>
      </c>
      <c r="AL9" s="577"/>
      <c r="AM9" s="1147">
        <f>'T6'!AD9/'T1'!$S7*100</f>
        <v>2.7668264121978381</v>
      </c>
      <c r="AN9" s="1148">
        <f>'T6'!AE9/'T1'!$S7*100</f>
        <v>0.70197070682262974</v>
      </c>
      <c r="AO9" s="1149">
        <f>'T6'!AF9/'T1'!$S7*100</f>
        <v>0.81160597561534076</v>
      </c>
      <c r="AP9" s="1150">
        <f t="shared" si="18"/>
        <v>1.5135766824379706</v>
      </c>
      <c r="AQ9" s="1148">
        <f>'T6'!AH9/'T1'!$S7*100</f>
        <v>9.0278665281116565E-5</v>
      </c>
      <c r="AR9" s="1149">
        <f>'T6'!AI9/'T1'!$S7*100</f>
        <v>2.8229733265838233</v>
      </c>
      <c r="AS9" s="1150">
        <f t="shared" si="19"/>
        <v>2.8230636052491045</v>
      </c>
      <c r="AT9" s="1151">
        <f>'T6'!AK9/'T1'!$S7*100</f>
        <v>1.7429462206186616E-3</v>
      </c>
      <c r="AU9" s="1152">
        <f>'T6'!AL9/'T1'!$S7*100</f>
        <v>3.4706303439063677</v>
      </c>
      <c r="AV9" s="1149">
        <f>'T6'!AM9/'T1'!$S7*100</f>
        <v>3.6345793021991639</v>
      </c>
      <c r="AW9" s="1234">
        <f t="shared" si="20"/>
        <v>7.1052096461055321</v>
      </c>
      <c r="AX9" s="576"/>
      <c r="AY9" s="577"/>
      <c r="AZ9" s="577"/>
    </row>
    <row r="10" spans="1:55" s="644" customFormat="1" ht="12.75">
      <c r="A10" s="801" t="s">
        <v>16</v>
      </c>
      <c r="B10" s="892">
        <f>'T6'!B10/'T1'!$C8*100</f>
        <v>2.8771424534408347</v>
      </c>
      <c r="C10" s="1120">
        <f>'T6'!C10/'T1'!$C8*100</f>
        <v>0.73580355749967719</v>
      </c>
      <c r="D10" s="1256">
        <f>'T6'!D10/'T1'!$C8*100</f>
        <v>0.79763694714459943</v>
      </c>
      <c r="E10" s="1256">
        <f t="shared" si="12"/>
        <v>1.5334405046442767</v>
      </c>
      <c r="F10" s="1120">
        <f>'T6'!F10/'T1'!$C8*100</f>
        <v>8.6929693403910591E-5</v>
      </c>
      <c r="G10" s="1256">
        <f>'T6'!G10/'T1'!$C8*100</f>
        <v>2.2709393355408865</v>
      </c>
      <c r="H10" s="1256">
        <f t="shared" si="13"/>
        <v>2.2710262652342905</v>
      </c>
      <c r="I10" s="1256">
        <f t="shared" si="14"/>
        <v>3.6130329406339161</v>
      </c>
      <c r="J10" s="1256">
        <f t="shared" si="15"/>
        <v>3.0685762826854859</v>
      </c>
      <c r="K10" s="1256">
        <f t="shared" si="16"/>
        <v>6.681609223319402</v>
      </c>
      <c r="L10" s="1120">
        <f>'T6'!L10/'T1'!$D8*100</f>
        <v>4.8744948193268289</v>
      </c>
      <c r="M10" s="1256">
        <f>'T6'!M10/'T1'!$D8*100</f>
        <v>1.6881902146549628</v>
      </c>
      <c r="N10" s="1256">
        <f>'T6'!N10/'T1'!$D8*100</f>
        <v>1.8488185972055444</v>
      </c>
      <c r="O10" s="1256">
        <f t="shared" si="0"/>
        <v>3.537008811860507</v>
      </c>
      <c r="P10" s="576">
        <f>'T6'!P10/'T1'!$D8*100</f>
        <v>0</v>
      </c>
      <c r="Q10" s="595">
        <f>'T6'!Q10/'T1'!$D8*100</f>
        <v>0.36536535924777436</v>
      </c>
      <c r="R10" s="595">
        <f t="shared" si="1"/>
        <v>0.36536535924777436</v>
      </c>
      <c r="S10" s="576">
        <f>'T6'!S10/'T1'!$D8*100</f>
        <v>0</v>
      </c>
      <c r="T10" s="595">
        <f>'T6'!T10/'T1'!$D8*100</f>
        <v>1.5051157959494597</v>
      </c>
      <c r="U10" s="595">
        <f t="shared" si="2"/>
        <v>1.5051157959494597</v>
      </c>
      <c r="V10" s="593">
        <f t="shared" si="3"/>
        <v>6.5626850339817917</v>
      </c>
      <c r="W10" s="595">
        <f t="shared" si="4"/>
        <v>3.7192997524027782</v>
      </c>
      <c r="X10" s="1130">
        <f t="shared" si="5"/>
        <v>10.281984786384569</v>
      </c>
      <c r="Z10" s="908">
        <f t="shared" si="6"/>
        <v>1.8163922504482761</v>
      </c>
      <c r="AA10" s="908">
        <f t="shared" si="7"/>
        <v>1.2120603855895695</v>
      </c>
      <c r="AB10" s="908">
        <f t="shared" si="8"/>
        <v>1.5388485681712036</v>
      </c>
      <c r="AD10" s="1143">
        <f>'T6'!F10/'T1'!$N8*100</f>
        <v>1.0777671914268741E-4</v>
      </c>
      <c r="AE10" s="802">
        <f>'T6'!G10/'T1'!$N8*100</f>
        <v>2.8155441641723407</v>
      </c>
      <c r="AF10" s="1144">
        <f t="shared" si="17"/>
        <v>2.8156519408914833</v>
      </c>
      <c r="AG10" s="577"/>
      <c r="AH10" s="1146">
        <f>'T6'!AB10/'T1'!$C8*100</f>
        <v>1.6756628823031302E-2</v>
      </c>
      <c r="AI10" s="1145">
        <f t="shared" si="9"/>
        <v>2.8938990822638662</v>
      </c>
      <c r="AJ10" s="1143">
        <f t="shared" si="10"/>
        <v>3.6297895694569475</v>
      </c>
      <c r="AK10" s="1144">
        <f t="shared" si="11"/>
        <v>6.698365852142433</v>
      </c>
      <c r="AL10" s="577"/>
      <c r="AM10" s="1147">
        <f>'T6'!AD10/'T1'!$S8*100</f>
        <v>2.7267933270833207</v>
      </c>
      <c r="AN10" s="1148">
        <f>'T6'!AE10/'T1'!$S8*100</f>
        <v>0.75616587284765457</v>
      </c>
      <c r="AO10" s="1149">
        <f>'T6'!AF10/'T1'!$S8*100</f>
        <v>0.8192836287626456</v>
      </c>
      <c r="AP10" s="1150">
        <f t="shared" si="18"/>
        <v>1.5754495016103003</v>
      </c>
      <c r="AQ10" s="1148">
        <f>'T6'!AH10/'T1'!$S8*100</f>
        <v>8.1910011773371537E-5</v>
      </c>
      <c r="AR10" s="1149">
        <f>'T6'!AI10/'T1'!$S8*100</f>
        <v>2.2376389006144803</v>
      </c>
      <c r="AS10" s="1150">
        <f t="shared" si="19"/>
        <v>2.2377208106262536</v>
      </c>
      <c r="AT10" s="1151">
        <f>'T6'!AK10/'T1'!$S8*100</f>
        <v>4.0655805089605855E-3</v>
      </c>
      <c r="AU10" s="1152">
        <f>'T6'!AL10/'T1'!$S8*100</f>
        <v>3.4871066904517094</v>
      </c>
      <c r="AV10" s="1149">
        <f>'T6'!AM10/'T1'!$S8*100</f>
        <v>3.0569225293771263</v>
      </c>
      <c r="AW10" s="1234">
        <f t="shared" si="20"/>
        <v>6.5440292198288361</v>
      </c>
      <c r="AX10" s="576"/>
      <c r="AY10" s="577"/>
      <c r="AZ10" s="577"/>
    </row>
    <row r="11" spans="1:55" s="644" customFormat="1" ht="12.75">
      <c r="A11" s="801" t="s">
        <v>17</v>
      </c>
      <c r="B11" s="892">
        <f>'T6'!B11/'T1'!$C9*100</f>
        <v>3.023408611229971</v>
      </c>
      <c r="C11" s="1120">
        <f>'T6'!C11/'T1'!$C9*100</f>
        <v>0.73974001872471484</v>
      </c>
      <c r="D11" s="1256">
        <f>'T6'!D11/'T1'!$C9*100</f>
        <v>0.79167403873656794</v>
      </c>
      <c r="E11" s="1256">
        <f t="shared" si="12"/>
        <v>1.5314140574612827</v>
      </c>
      <c r="F11" s="1120">
        <f>'T6'!F11/'T1'!$C9*100</f>
        <v>2.3429431604741928E-5</v>
      </c>
      <c r="G11" s="1256">
        <f>'T6'!G11/'T1'!$C9*100</f>
        <v>2.7290111907726358</v>
      </c>
      <c r="H11" s="1256">
        <f t="shared" si="13"/>
        <v>2.7290346202042404</v>
      </c>
      <c r="I11" s="1256">
        <f t="shared" si="14"/>
        <v>3.7631720593862905</v>
      </c>
      <c r="J11" s="1256">
        <f t="shared" si="15"/>
        <v>3.5206852295092039</v>
      </c>
      <c r="K11" s="1256">
        <f t="shared" si="16"/>
        <v>7.2838572888954944</v>
      </c>
      <c r="L11" s="1120">
        <f>'T6'!L11/'T1'!$D9*100</f>
        <v>2.59583049166491</v>
      </c>
      <c r="M11" s="1256">
        <f>'T6'!M11/'T1'!$D9*100</f>
        <v>1.1888363712119965</v>
      </c>
      <c r="N11" s="1256">
        <f>'T6'!N11/'T1'!$D9*100</f>
        <v>1.3285291526245742</v>
      </c>
      <c r="O11" s="1256">
        <f t="shared" si="0"/>
        <v>2.5173655238365704</v>
      </c>
      <c r="P11" s="576">
        <f>'T6'!P11/'T1'!$D9*100</f>
        <v>0</v>
      </c>
      <c r="Q11" s="595">
        <f>'T6'!Q11/'T1'!$D9*100</f>
        <v>0.33472304024492866</v>
      </c>
      <c r="R11" s="595">
        <f t="shared" si="1"/>
        <v>0.33472304024492866</v>
      </c>
      <c r="S11" s="576">
        <f>'T6'!S11/'T1'!$D9*100</f>
        <v>0</v>
      </c>
      <c r="T11" s="595">
        <f>'T6'!T11/'T1'!$D9*100</f>
        <v>1.4599485941310442</v>
      </c>
      <c r="U11" s="595">
        <f t="shared" si="2"/>
        <v>1.4599485941310442</v>
      </c>
      <c r="V11" s="593">
        <f t="shared" si="3"/>
        <v>3.7846668628769065</v>
      </c>
      <c r="W11" s="595">
        <f t="shared" si="4"/>
        <v>3.1232007870005472</v>
      </c>
      <c r="X11" s="1130">
        <f t="shared" si="5"/>
        <v>6.9078676498774536</v>
      </c>
      <c r="Z11" s="908">
        <f t="shared" si="6"/>
        <v>1.0057118843229618</v>
      </c>
      <c r="AA11" s="908">
        <f t="shared" si="7"/>
        <v>0.88710026128519659</v>
      </c>
      <c r="AB11" s="908">
        <f t="shared" si="8"/>
        <v>0.9483804220613643</v>
      </c>
      <c r="AD11" s="1143">
        <f>'T6'!F11/'T1'!$N9*100</f>
        <v>2.8448848208524162E-5</v>
      </c>
      <c r="AE11" s="802">
        <f>'T6'!G11/'T1'!$N9*100</f>
        <v>3.3136623386946069</v>
      </c>
      <c r="AF11" s="1144">
        <f t="shared" si="17"/>
        <v>3.3136907875428157</v>
      </c>
      <c r="AG11" s="577"/>
      <c r="AH11" s="1146">
        <f>'T6'!AB11/'T1'!$C9*100</f>
        <v>2.5776535991382681E-2</v>
      </c>
      <c r="AI11" s="1145">
        <f t="shared" si="9"/>
        <v>3.0491851472213538</v>
      </c>
      <c r="AJ11" s="1143">
        <f t="shared" si="10"/>
        <v>3.7889485953776734</v>
      </c>
      <c r="AK11" s="1144">
        <f t="shared" si="11"/>
        <v>7.3096338248868769</v>
      </c>
      <c r="AL11" s="577"/>
      <c r="AM11" s="1147">
        <f>'T6'!AD11/'T1'!$S9*100</f>
        <v>2.8403396888032266</v>
      </c>
      <c r="AN11" s="1148">
        <f>'T6'!AE11/'T1'!$S9*100</f>
        <v>0.75788370061344212</v>
      </c>
      <c r="AO11" s="1149">
        <f>'T6'!AF11/'T1'!$S9*100</f>
        <v>0.81104601119359432</v>
      </c>
      <c r="AP11" s="1150">
        <f t="shared" si="18"/>
        <v>1.5689297118070364</v>
      </c>
      <c r="AQ11" s="1148">
        <f>'T6'!AH11/'T1'!$S9*100</f>
        <v>2.1824697832367537E-5</v>
      </c>
      <c r="AR11" s="1149">
        <f>'T6'!AI11/'T1'!$S9*100</f>
        <v>2.6774694820350251</v>
      </c>
      <c r="AS11" s="1150">
        <f t="shared" si="19"/>
        <v>2.6774913067328576</v>
      </c>
      <c r="AT11" s="1151">
        <f>'T6'!AK11/'T1'!$S9*100</f>
        <v>0</v>
      </c>
      <c r="AU11" s="1152">
        <f>'T6'!AL11/'T1'!$S9*100</f>
        <v>3.5982452141145016</v>
      </c>
      <c r="AV11" s="1149">
        <f>'T6'!AM11/'T1'!$S9*100</f>
        <v>3.4885154932286193</v>
      </c>
      <c r="AW11" s="1234">
        <f t="shared" si="20"/>
        <v>7.0867607073431209</v>
      </c>
      <c r="AX11" s="576"/>
      <c r="AY11" s="577"/>
      <c r="AZ11" s="577"/>
    </row>
    <row r="12" spans="1:55" s="644" customFormat="1" ht="12.75">
      <c r="A12" s="801" t="s">
        <v>18</v>
      </c>
      <c r="B12" s="892">
        <f>'T6'!B12/'T1'!$C10*100</f>
        <v>3.2178161821670495</v>
      </c>
      <c r="C12" s="1120">
        <f>'T6'!C12/'T1'!$C10*100</f>
        <v>0.76464389038649061</v>
      </c>
      <c r="D12" s="1256">
        <f>'T6'!D12/'T1'!$C10*100</f>
        <v>0.80226304753451549</v>
      </c>
      <c r="E12" s="1256">
        <f t="shared" si="12"/>
        <v>1.5669069379210061</v>
      </c>
      <c r="F12" s="1120">
        <f>'T6'!F12/'T1'!$C10*100</f>
        <v>3.6694843871726835E-5</v>
      </c>
      <c r="G12" s="1256">
        <f>'T6'!G12/'T1'!$C10*100</f>
        <v>2.3147055149674927</v>
      </c>
      <c r="H12" s="1256">
        <f t="shared" si="13"/>
        <v>2.3147422098113646</v>
      </c>
      <c r="I12" s="1256">
        <f t="shared" si="14"/>
        <v>3.9824967673974121</v>
      </c>
      <c r="J12" s="1256">
        <f t="shared" si="15"/>
        <v>3.116968562502008</v>
      </c>
      <c r="K12" s="1256">
        <f t="shared" si="16"/>
        <v>7.0994653298994201</v>
      </c>
      <c r="L12" s="1120">
        <f>'T6'!L12/'T1'!$D10*100</f>
        <v>5.7896460984078697</v>
      </c>
      <c r="M12" s="1256">
        <f>'T6'!M12/'T1'!$D10*100</f>
        <v>1.653125330280645</v>
      </c>
      <c r="N12" s="1256">
        <f>'T6'!N12/'T1'!$D10*100</f>
        <v>1.8792104549759343</v>
      </c>
      <c r="O12" s="1256">
        <f t="shared" si="0"/>
        <v>3.5323357852565795</v>
      </c>
      <c r="P12" s="576">
        <f>'T6'!P12/'T1'!$D10*100</f>
        <v>0</v>
      </c>
      <c r="Q12" s="595">
        <f>'T6'!Q12/'T1'!$D10*100</f>
        <v>0.4156942263632421</v>
      </c>
      <c r="R12" s="595">
        <f t="shared" si="1"/>
        <v>0.4156942263632421</v>
      </c>
      <c r="S12" s="576">
        <f>'T6'!S12/'T1'!$D10*100</f>
        <v>0</v>
      </c>
      <c r="T12" s="595">
        <f>'T6'!T12/'T1'!$D10*100</f>
        <v>1.1346006793969328</v>
      </c>
      <c r="U12" s="595">
        <f t="shared" si="2"/>
        <v>1.1346006793969328</v>
      </c>
      <c r="V12" s="593">
        <f t="shared" si="3"/>
        <v>7.4427714286885145</v>
      </c>
      <c r="W12" s="595">
        <f t="shared" si="4"/>
        <v>3.4295053607361092</v>
      </c>
      <c r="X12" s="1130">
        <f t="shared" si="5"/>
        <v>10.872276789424625</v>
      </c>
      <c r="Z12" s="908">
        <f t="shared" si="6"/>
        <v>1.8688706767117893</v>
      </c>
      <c r="AA12" s="908">
        <f t="shared" si="7"/>
        <v>1.1002694739991943</v>
      </c>
      <c r="AB12" s="908">
        <f t="shared" si="8"/>
        <v>1.5314219147794126</v>
      </c>
      <c r="AD12" s="1143">
        <f>'T6'!F12/'T1'!$N10*100</f>
        <v>4.493268989658796E-5</v>
      </c>
      <c r="AE12" s="802">
        <f>'T6'!G12/'T1'!$N10*100</f>
        <v>2.8343476666511251</v>
      </c>
      <c r="AF12" s="1144">
        <f t="shared" si="17"/>
        <v>2.8343925993410219</v>
      </c>
      <c r="AG12" s="577"/>
      <c r="AH12" s="1146">
        <f>'T6'!AB12/'T1'!$C10*100</f>
        <v>1.768475657919277E-2</v>
      </c>
      <c r="AI12" s="1145">
        <f t="shared" si="9"/>
        <v>3.2355009387462421</v>
      </c>
      <c r="AJ12" s="1143">
        <f t="shared" si="10"/>
        <v>4.0001815239766048</v>
      </c>
      <c r="AK12" s="1144">
        <f t="shared" si="11"/>
        <v>7.1171500864786132</v>
      </c>
      <c r="AL12" s="577"/>
      <c r="AM12" s="1147">
        <f>'T6'!AD12/'T1'!$S10*100</f>
        <v>3.0427194919136653</v>
      </c>
      <c r="AN12" s="1148">
        <f>'T6'!AE12/'T1'!$S10*100</f>
        <v>0.78203535164749183</v>
      </c>
      <c r="AO12" s="1149">
        <f>'T6'!AF12/'T1'!$S10*100</f>
        <v>0.82147206463877054</v>
      </c>
      <c r="AP12" s="1150">
        <f t="shared" si="18"/>
        <v>1.6035074162862624</v>
      </c>
      <c r="AQ12" s="1148">
        <f>'T6'!AH12/'T1'!$S10*100</f>
        <v>3.4508448248046925E-5</v>
      </c>
      <c r="AR12" s="1149">
        <f>'T6'!AI12/'T1'!$S10*100</f>
        <v>2.277530341392108</v>
      </c>
      <c r="AS12" s="1150">
        <f t="shared" si="19"/>
        <v>2.2775648498403562</v>
      </c>
      <c r="AT12" s="1151">
        <f>'T6'!AK12/'T1'!$S10*100</f>
        <v>0</v>
      </c>
      <c r="AU12" s="1152">
        <f>'T6'!AL12/'T1'!$S10*100</f>
        <v>3.8247893520094047</v>
      </c>
      <c r="AV12" s="1149">
        <f>'T6'!AM12/'T1'!$S10*100</f>
        <v>3.0990024060308778</v>
      </c>
      <c r="AW12" s="1234">
        <f t="shared" si="20"/>
        <v>6.9237917580402826</v>
      </c>
      <c r="AX12" s="576"/>
      <c r="AY12" s="577"/>
      <c r="AZ12" s="577"/>
    </row>
    <row r="13" spans="1:55" s="644" customFormat="1" ht="12.75">
      <c r="A13" s="801" t="s">
        <v>19</v>
      </c>
      <c r="B13" s="1221">
        <f>'T6'!B13/'T1'!$C11*100</f>
        <v>2.8589038061593208</v>
      </c>
      <c r="C13" s="1259">
        <f>'T6'!C13/'T1'!$C11*100</f>
        <v>0.63354082211396534</v>
      </c>
      <c r="D13" s="1257">
        <f>'T6'!D13/'T1'!$C11*100</f>
        <v>0.79654075651929468</v>
      </c>
      <c r="E13" s="1257">
        <f t="shared" si="12"/>
        <v>1.4300815786332599</v>
      </c>
      <c r="F13" s="1259">
        <f>'T6'!F13/'T1'!$C11*100</f>
        <v>6.7847678908386963E-5</v>
      </c>
      <c r="G13" s="1257">
        <f>'T6'!G13/'T1'!$C11*100</f>
        <v>2.0789570214205306</v>
      </c>
      <c r="H13" s="1257">
        <f t="shared" si="13"/>
        <v>2.0790248690994391</v>
      </c>
      <c r="I13" s="1257">
        <f t="shared" si="14"/>
        <v>3.4925124759521946</v>
      </c>
      <c r="J13" s="1257">
        <f t="shared" si="15"/>
        <v>2.8754977779398252</v>
      </c>
      <c r="K13" s="1257">
        <f t="shared" si="16"/>
        <v>6.3680102538920202</v>
      </c>
      <c r="L13" s="1259">
        <f>'T6'!L13/'T1'!$D11*100</f>
        <v>5.3613729134902117</v>
      </c>
      <c r="M13" s="1257">
        <f>'T6'!M13/'T1'!$D11*100</f>
        <v>1.319812786929135</v>
      </c>
      <c r="N13" s="1257">
        <f>'T6'!N13/'T1'!$D11*100</f>
        <v>1.7393381695807058</v>
      </c>
      <c r="O13" s="1257">
        <f t="shared" si="0"/>
        <v>3.0591509565098409</v>
      </c>
      <c r="P13" s="1254">
        <f>'T6'!P13/'T1'!$D11*100</f>
        <v>0</v>
      </c>
      <c r="Q13" s="1247">
        <f>'T6'!Q13/'T1'!$D11*100</f>
        <v>0.35605315408430582</v>
      </c>
      <c r="R13" s="1247">
        <f t="shared" si="1"/>
        <v>0.35605315408430582</v>
      </c>
      <c r="S13" s="1254">
        <f>'T6'!S13/'T1'!$D11*100</f>
        <v>0</v>
      </c>
      <c r="T13" s="1247">
        <f>'T6'!T13/'T1'!$D11*100</f>
        <v>1.0515029963047031</v>
      </c>
      <c r="U13" s="1247">
        <f t="shared" si="2"/>
        <v>1.0515029963047031</v>
      </c>
      <c r="V13" s="1250">
        <f t="shared" si="3"/>
        <v>6.6811857004193467</v>
      </c>
      <c r="W13" s="1247">
        <f t="shared" si="4"/>
        <v>3.1468943199697144</v>
      </c>
      <c r="X13" s="1131">
        <f t="shared" si="5"/>
        <v>9.828080020389061</v>
      </c>
      <c r="Z13" s="908">
        <f t="shared" si="6"/>
        <v>1.9130026725524569</v>
      </c>
      <c r="AA13" s="908">
        <f t="shared" si="7"/>
        <v>1.0943824558349453</v>
      </c>
      <c r="AB13" s="908">
        <f t="shared" si="8"/>
        <v>1.5433517894199849</v>
      </c>
      <c r="AD13" s="1143">
        <f>'T6'!F13/'T1'!$N11*100</f>
        <v>8.4885413836187796E-5</v>
      </c>
      <c r="AE13" s="802">
        <f>'T6'!G13/'T1'!$N11*100</f>
        <v>2.6010193708942841</v>
      </c>
      <c r="AF13" s="1144">
        <f t="shared" si="17"/>
        <v>2.6011042563081204</v>
      </c>
      <c r="AG13" s="577"/>
      <c r="AH13" s="1146">
        <f>'T6'!AB13/'T1'!$C11*100</f>
        <v>1.4670946685915889E-2</v>
      </c>
      <c r="AI13" s="1145">
        <f t="shared" si="9"/>
        <v>2.8735747528452369</v>
      </c>
      <c r="AJ13" s="1143">
        <f t="shared" si="10"/>
        <v>3.5071834226381107</v>
      </c>
      <c r="AK13" s="1144">
        <f t="shared" si="11"/>
        <v>6.3826812005779363</v>
      </c>
      <c r="AL13" s="577"/>
      <c r="AM13" s="1147">
        <f>'T6'!AD13/'T1'!$S11*100</f>
        <v>2.7043128365505575</v>
      </c>
      <c r="AN13" s="1148">
        <f>'T6'!AE13/'T1'!$S11*100</f>
        <v>0.65539220955879884</v>
      </c>
      <c r="AO13" s="1149">
        <f>'T6'!AF13/'T1'!$S11*100</f>
        <v>0.82353763816752601</v>
      </c>
      <c r="AP13" s="1150">
        <f t="shared" si="18"/>
        <v>1.4789298477263249</v>
      </c>
      <c r="AQ13" s="1148">
        <f>'T6'!AH13/'T1'!$S11*100</f>
        <v>6.385125315443403E-5</v>
      </c>
      <c r="AR13" s="1149">
        <f>'T6'!AI13/'T1'!$S11*100</f>
        <v>2.0513398232380791</v>
      </c>
      <c r="AS13" s="1150">
        <f t="shared" si="19"/>
        <v>2.0514036744912336</v>
      </c>
      <c r="AT13" s="1151">
        <f>'T6'!AK13/'T1'!$S11*100</f>
        <v>0</v>
      </c>
      <c r="AU13" s="1152">
        <f>'T6'!AL13/'T1'!$S11*100</f>
        <v>3.3597688973625104</v>
      </c>
      <c r="AV13" s="1149">
        <f>'T6'!AM13/'T1'!$S11*100</f>
        <v>2.874877461405605</v>
      </c>
      <c r="AW13" s="1234">
        <f t="shared" si="20"/>
        <v>6.2346463587681153</v>
      </c>
      <c r="AX13" s="576"/>
      <c r="AY13" s="577"/>
      <c r="AZ13" s="577"/>
    </row>
    <row r="14" spans="1:55" s="625" customFormat="1" ht="12.75">
      <c r="A14" s="949" t="s">
        <v>20</v>
      </c>
      <c r="B14" s="1220">
        <f>'T6'!B14/'T1'!$C12*100</f>
        <v>3.5616120353208602</v>
      </c>
      <c r="C14" s="596">
        <f>'T6'!C14/'T1'!$C12*100</f>
        <v>0.76242405485742648</v>
      </c>
      <c r="D14" s="598">
        <f>'T6'!D14/'T1'!$C12*100</f>
        <v>0.78218316314460334</v>
      </c>
      <c r="E14" s="598">
        <f>C14+D14</f>
        <v>1.5446072180020298</v>
      </c>
      <c r="F14" s="596">
        <f>'T6'!F14/'T1'!$C12*100</f>
        <v>1.7379277268082922E-2</v>
      </c>
      <c r="G14" s="598">
        <f>'T6'!G14/'T1'!$C12*100</f>
        <v>3.1399380455745209</v>
      </c>
      <c r="H14" s="598">
        <f>F14+G14</f>
        <v>3.1573173228426037</v>
      </c>
      <c r="I14" s="598">
        <f>B14+C14+F14</f>
        <v>4.3414153674463698</v>
      </c>
      <c r="J14" s="598">
        <f>D14+G14</f>
        <v>3.9221212087191244</v>
      </c>
      <c r="K14" s="598">
        <f>I14+J14</f>
        <v>8.2635365761654942</v>
      </c>
      <c r="L14" s="596">
        <f>'T6'!L14/'T1'!$D12*100</f>
        <v>4.7088814070835667</v>
      </c>
      <c r="M14" s="598">
        <f>'T6'!M14/'T1'!$D12*100</f>
        <v>1.4700391170422511</v>
      </c>
      <c r="N14" s="598">
        <f>'T6'!N14/'T1'!$D12*100</f>
        <v>1.5906209936054541</v>
      </c>
      <c r="O14" s="598">
        <f>M14+N14</f>
        <v>3.0606601106477052</v>
      </c>
      <c r="P14" s="596">
        <f>'T6'!P14/'T1'!$D12*100</f>
        <v>4.3384727139015851E-4</v>
      </c>
      <c r="Q14" s="598">
        <f>'T6'!Q14/'T1'!$D12*100</f>
        <v>0.53455687048342937</v>
      </c>
      <c r="R14" s="598">
        <f>P14+Q14</f>
        <v>0.53499071775481954</v>
      </c>
      <c r="S14" s="596">
        <f>'T6'!S14/'T1'!$D12*100</f>
        <v>9.9940315744333943E-2</v>
      </c>
      <c r="T14" s="598">
        <f>'T6'!T14/'T1'!$D12*100</f>
        <v>1.406833437789482</v>
      </c>
      <c r="U14" s="598">
        <f>S14+T14</f>
        <v>1.5067737535338159</v>
      </c>
      <c r="V14" s="596">
        <f>L14+M14+P14+S14</f>
        <v>6.279294687141542</v>
      </c>
      <c r="W14" s="598">
        <f>N14+Q14+T14</f>
        <v>3.5320113018783656</v>
      </c>
      <c r="X14" s="1230">
        <f>V14+W14</f>
        <v>9.8113059890199068</v>
      </c>
      <c r="Z14" s="950">
        <f t="shared" si="6"/>
        <v>1.4463704012811465</v>
      </c>
      <c r="AA14" s="950">
        <f t="shared" si="7"/>
        <v>0.90053598905267906</v>
      </c>
      <c r="AB14" s="950">
        <f t="shared" si="8"/>
        <v>1.1873010905909998</v>
      </c>
      <c r="AD14" s="1177">
        <f>'T6'!F14/'T1'!$N12*100</f>
        <v>2.1601055056113871E-2</v>
      </c>
      <c r="AE14" s="800">
        <f>'T6'!G14/'T1'!$N12*100</f>
        <v>3.9026924738581816</v>
      </c>
      <c r="AF14" s="1178">
        <f>AD14+AE14</f>
        <v>3.9242935289142955</v>
      </c>
      <c r="AG14" s="575"/>
      <c r="AH14" s="1179">
        <f>'T6'!AB14/'T1'!$C12*100</f>
        <v>1.9306537327755977E-2</v>
      </c>
      <c r="AI14" s="1180">
        <f t="shared" si="9"/>
        <v>3.5809185726486161</v>
      </c>
      <c r="AJ14" s="1177">
        <f t="shared" si="10"/>
        <v>4.3607219047741257</v>
      </c>
      <c r="AK14" s="1178">
        <f t="shared" si="11"/>
        <v>8.2828431134932501</v>
      </c>
      <c r="AL14" s="575"/>
      <c r="AM14" s="1181">
        <f>'T6'!AD14/'T1'!$S12*100</f>
        <v>3.3513807601200272</v>
      </c>
      <c r="AN14" s="1182">
        <f>'T6'!AE14/'T1'!$S12*100</f>
        <v>0.77193953062020548</v>
      </c>
      <c r="AO14" s="1183">
        <f>'T6'!AF14/'T1'!$S12*100</f>
        <v>0.79262992230839324</v>
      </c>
      <c r="AP14" s="1184">
        <f>AN14+AO14</f>
        <v>1.5645694529285987</v>
      </c>
      <c r="AQ14" s="1182">
        <f>'T6'!AH14/'T1'!$S12*100</f>
        <v>1.6385753215864794E-2</v>
      </c>
      <c r="AR14" s="1183">
        <f>'T6'!AI14/'T1'!$S12*100</f>
        <v>3.0871293605751657</v>
      </c>
      <c r="AS14" s="1184">
        <f>AQ14+AR14</f>
        <v>3.1035151137910306</v>
      </c>
      <c r="AT14" s="1185">
        <f>'T6'!AK14/'T1'!$S12*100</f>
        <v>9.9433229861159655E-2</v>
      </c>
      <c r="AU14" s="1186">
        <f>'T6'!AL14/'T1'!$S12*100</f>
        <v>4.2391392738172557</v>
      </c>
      <c r="AV14" s="1183">
        <f>'T6'!AM14/'T1'!$S12*100</f>
        <v>3.8797592828835601</v>
      </c>
      <c r="AW14" s="1235">
        <f>AU14+AV14</f>
        <v>8.1188985567008167</v>
      </c>
      <c r="AX14" s="1093"/>
      <c r="AY14" s="575"/>
      <c r="AZ14" s="575"/>
    </row>
    <row r="15" spans="1:55" s="625" customFormat="1" ht="13.5" thickBot="1">
      <c r="A15" s="799" t="s">
        <v>21</v>
      </c>
      <c r="B15" s="880">
        <f>'T6'!B15/'T1'!$C13*100</f>
        <v>2.5144040326427546</v>
      </c>
      <c r="C15" s="589">
        <f>'T6'!C15/'T1'!$C13*100</f>
        <v>0.81681235108850336</v>
      </c>
      <c r="D15" s="591">
        <f>'T6'!D15/'T1'!$C13*100</f>
        <v>0.79164657352387757</v>
      </c>
      <c r="E15" s="591">
        <f>C15+D15</f>
        <v>1.608458924612381</v>
      </c>
      <c r="F15" s="589">
        <f>'T6'!F15/'T1'!$C13*100</f>
        <v>0.74436933474558231</v>
      </c>
      <c r="G15" s="591">
        <f>'T6'!G15/'T1'!$C13*100</f>
        <v>3.0169539638198151</v>
      </c>
      <c r="H15" s="591">
        <f>F15+G15</f>
        <v>3.7613232985653973</v>
      </c>
      <c r="I15" s="591">
        <f>B15+C15+F15</f>
        <v>4.07558571847684</v>
      </c>
      <c r="J15" s="591">
        <f>D15+G15</f>
        <v>3.8086005373436924</v>
      </c>
      <c r="K15" s="591">
        <f>I15+J15</f>
        <v>7.8841862558205325</v>
      </c>
      <c r="L15" s="589">
        <f>'T6'!L15/'T1'!$D13*100</f>
        <v>4.811934934105679</v>
      </c>
      <c r="M15" s="591">
        <f>'T6'!M15/'T1'!$D13*100</f>
        <v>1.3019005027860635</v>
      </c>
      <c r="N15" s="591">
        <f>'T6'!N15/'T1'!$D13*100</f>
        <v>1.2914735895952885</v>
      </c>
      <c r="O15" s="591">
        <f>M15+N15</f>
        <v>2.5933740923813522</v>
      </c>
      <c r="P15" s="589">
        <f>'T6'!P15/'T1'!$D13*100</f>
        <v>0.23513973373014072</v>
      </c>
      <c r="Q15" s="591">
        <f>'T6'!Q15/'T1'!$D13*100</f>
        <v>0.60729985290205479</v>
      </c>
      <c r="R15" s="591">
        <f>P15+Q15</f>
        <v>0.84243958663219554</v>
      </c>
      <c r="S15" s="589">
        <f>'T6'!S15/'T1'!$D13*100</f>
        <v>1.4757431572742929</v>
      </c>
      <c r="T15" s="591">
        <f>'T6'!T15/'T1'!$D13*100</f>
        <v>1.1980703778417585</v>
      </c>
      <c r="U15" s="591">
        <f>S15+T15</f>
        <v>2.6738135351160515</v>
      </c>
      <c r="V15" s="589">
        <f>L15+M15+P15+S15</f>
        <v>7.8247183278961758</v>
      </c>
      <c r="W15" s="591">
        <f>N15+Q15+T15</f>
        <v>3.0968438203391018</v>
      </c>
      <c r="X15" s="1229">
        <f>V15+W15</f>
        <v>10.921562148235278</v>
      </c>
      <c r="Z15" s="950">
        <f t="shared" si="6"/>
        <v>1.9199003206882594</v>
      </c>
      <c r="AA15" s="950">
        <f t="shared" si="7"/>
        <v>0.81311856939950833</v>
      </c>
      <c r="AB15" s="950">
        <f t="shared" si="8"/>
        <v>1.3852491295690015</v>
      </c>
      <c r="AD15" s="1187">
        <f>'T6'!F15/'T1'!$N13*100</f>
        <v>0.94926827521435042</v>
      </c>
      <c r="AE15" s="1188">
        <f>'T6'!G15/'T1'!$N13*100</f>
        <v>3.8474162649582873</v>
      </c>
      <c r="AF15" s="1189">
        <f>AD15+AE15</f>
        <v>4.7966845401726381</v>
      </c>
      <c r="AG15" s="575"/>
      <c r="AH15" s="1190">
        <f>'T6'!AB15/'T1'!$C13*100</f>
        <v>6.0723201614029165E-2</v>
      </c>
      <c r="AI15" s="1191">
        <f t="shared" si="9"/>
        <v>2.5751272342567839</v>
      </c>
      <c r="AJ15" s="1187">
        <f t="shared" si="10"/>
        <v>4.1363089200908689</v>
      </c>
      <c r="AK15" s="1189">
        <f t="shared" si="11"/>
        <v>7.9449094574345613</v>
      </c>
      <c r="AL15" s="575"/>
      <c r="AM15" s="1192">
        <f>'T6'!AD15/'T1'!$S13*100</f>
        <v>2.34400287995763</v>
      </c>
      <c r="AN15" s="1193">
        <f>'T6'!AE15/'T1'!$S13*100</f>
        <v>0.81752144918667102</v>
      </c>
      <c r="AO15" s="1194">
        <f>'T6'!AF15/'T1'!$S13*100</f>
        <v>0.79007068845633521</v>
      </c>
      <c r="AP15" s="1195">
        <f>AN15+AO15</f>
        <v>1.6075921376430062</v>
      </c>
      <c r="AQ15" s="1193">
        <f>'T6'!AH15/'T1'!$S13*100</f>
        <v>0.76388209036002375</v>
      </c>
      <c r="AR15" s="1194">
        <f>'T6'!AI15/'T1'!$S13*100</f>
        <v>2.969119557111576</v>
      </c>
      <c r="AS15" s="1195">
        <f>AQ15+AR15</f>
        <v>3.7330016474715997</v>
      </c>
      <c r="AT15" s="1196">
        <f>'T6'!AK15/'T1'!$S13*100</f>
        <v>9.1277494758817052E-2</v>
      </c>
      <c r="AU15" s="1197">
        <f>'T6'!AL15/'T1'!$S13*100</f>
        <v>4.0166839142631412</v>
      </c>
      <c r="AV15" s="1194">
        <f>'T6'!AM15/'T1'!$S13*100</f>
        <v>3.7591902455679116</v>
      </c>
      <c r="AW15" s="1236">
        <f>AU15+AV15</f>
        <v>7.7758741598310532</v>
      </c>
      <c r="AX15" s="1093"/>
      <c r="AY15" s="575"/>
      <c r="AZ15" s="575"/>
    </row>
    <row r="16" spans="1:55" s="1198" customFormat="1" ht="12.75">
      <c r="A16" s="1222" t="s">
        <v>60</v>
      </c>
      <c r="B16" s="1223">
        <f t="shared" ref="B16:X16" si="21">B6-B14</f>
        <v>-2.4569262006055226</v>
      </c>
      <c r="C16" s="1251">
        <f t="shared" si="21"/>
        <v>0.12760409553277829</v>
      </c>
      <c r="D16" s="1248">
        <f t="shared" si="21"/>
        <v>2.2202753271994946E-2</v>
      </c>
      <c r="E16" s="1248">
        <f t="shared" si="21"/>
        <v>0.14980684880477324</v>
      </c>
      <c r="F16" s="1251">
        <f t="shared" si="21"/>
        <v>1.7056410142285925</v>
      </c>
      <c r="G16" s="1248">
        <f t="shared" si="21"/>
        <v>-0.28854135181148743</v>
      </c>
      <c r="H16" s="1248">
        <f t="shared" si="21"/>
        <v>1.4170996624171051</v>
      </c>
      <c r="I16" s="1248">
        <f t="shared" si="21"/>
        <v>-0.62368109084415213</v>
      </c>
      <c r="J16" s="1248">
        <f t="shared" si="21"/>
        <v>-0.26633859853949282</v>
      </c>
      <c r="K16" s="1248">
        <f t="shared" si="21"/>
        <v>-0.89001968938364495</v>
      </c>
      <c r="L16" s="1251">
        <f t="shared" si="21"/>
        <v>0.17834880376784579</v>
      </c>
      <c r="M16" s="1248">
        <f t="shared" si="21"/>
        <v>-0.2909878156168304</v>
      </c>
      <c r="N16" s="1248">
        <f t="shared" si="21"/>
        <v>-0.51771718248926812</v>
      </c>
      <c r="O16" s="1248">
        <f t="shared" si="21"/>
        <v>-0.80870499810609831</v>
      </c>
      <c r="P16" s="1251">
        <f t="shared" si="21"/>
        <v>0.40619195962316018</v>
      </c>
      <c r="Q16" s="1248">
        <f t="shared" si="21"/>
        <v>0.1258920899823599</v>
      </c>
      <c r="R16" s="1248">
        <f t="shared" si="21"/>
        <v>0.53208404960552003</v>
      </c>
      <c r="S16" s="1251">
        <f t="shared" si="21"/>
        <v>2.3810227373840585</v>
      </c>
      <c r="T16" s="1248">
        <f t="shared" si="21"/>
        <v>-0.36129420397811907</v>
      </c>
      <c r="U16" s="1248">
        <f t="shared" si="21"/>
        <v>2.0197285334059396</v>
      </c>
      <c r="V16" s="1251">
        <f t="shared" si="21"/>
        <v>2.6745756851582332</v>
      </c>
      <c r="W16" s="1248">
        <f t="shared" si="21"/>
        <v>-0.75311929648502751</v>
      </c>
      <c r="X16" s="1231">
        <f t="shared" si="21"/>
        <v>1.9214563886732066</v>
      </c>
      <c r="AD16" s="1199">
        <f>AD6-AD14</f>
        <v>2.2554768189418315</v>
      </c>
      <c r="AE16" s="1200">
        <f>AE6-AE14</f>
        <v>-0.13439540074665057</v>
      </c>
      <c r="AF16" s="1201">
        <f>AF6-AF14</f>
        <v>2.1210814181951805</v>
      </c>
      <c r="AG16" s="582"/>
      <c r="AH16" s="1202">
        <f>AH6-AH14</f>
        <v>9.7170464097289966E-2</v>
      </c>
      <c r="AI16" s="1200">
        <f>AI6-AI14</f>
        <v>-2.3597557365082324</v>
      </c>
      <c r="AJ16" s="1202">
        <f>AJ6-AJ14</f>
        <v>-0.526510626746862</v>
      </c>
      <c r="AK16" s="1201">
        <f>AK6-AK14</f>
        <v>-0.79284922528635526</v>
      </c>
      <c r="AL16" s="582"/>
      <c r="AM16" s="1203">
        <f t="shared" ref="AM16:AW16" si="22">AM6-AM14</f>
        <v>-2.2793747986953674</v>
      </c>
      <c r="AN16" s="1204">
        <f t="shared" si="22"/>
        <v>0.10313734151065235</v>
      </c>
      <c r="AO16" s="1205">
        <f t="shared" si="22"/>
        <v>-5.7907298355693859E-3</v>
      </c>
      <c r="AP16" s="1206">
        <f t="shared" si="22"/>
        <v>9.7346611675082961E-2</v>
      </c>
      <c r="AQ16" s="1204">
        <f t="shared" si="22"/>
        <v>1.6913457666241609</v>
      </c>
      <c r="AR16" s="1205">
        <f t="shared" si="22"/>
        <v>-0.26701854121567248</v>
      </c>
      <c r="AS16" s="1206">
        <f t="shared" si="22"/>
        <v>1.4243272254084882</v>
      </c>
      <c r="AT16" s="1203">
        <f t="shared" si="22"/>
        <v>-1.8453826933462231E-2</v>
      </c>
      <c r="AU16" s="1204">
        <f t="shared" si="22"/>
        <v>-0.50334551749401513</v>
      </c>
      <c r="AV16" s="1205">
        <f t="shared" si="22"/>
        <v>-0.27280927105124242</v>
      </c>
      <c r="AW16" s="1237">
        <f t="shared" si="22"/>
        <v>-0.77615478854525843</v>
      </c>
      <c r="AX16" s="581"/>
      <c r="AY16" s="582"/>
      <c r="AZ16" s="582"/>
    </row>
    <row r="17" spans="1:52" s="1155" customFormat="1" ht="13.5" thickBot="1">
      <c r="A17" s="1224" t="s">
        <v>62</v>
      </c>
      <c r="B17" s="1245">
        <f t="shared" ref="B17:X17" si="23">B6/B14-1</f>
        <v>-0.68983543862721186</v>
      </c>
      <c r="C17" s="586">
        <f t="shared" si="23"/>
        <v>0.167366303200704</v>
      </c>
      <c r="D17" s="588">
        <f t="shared" si="23"/>
        <v>2.8385619018866937E-2</v>
      </c>
      <c r="E17" s="588">
        <f t="shared" si="23"/>
        <v>9.6987018485223953E-2</v>
      </c>
      <c r="F17" s="586">
        <f t="shared" si="23"/>
        <v>98.142229272157692</v>
      </c>
      <c r="G17" s="588">
        <f t="shared" si="23"/>
        <v>-9.1893963391463163E-2</v>
      </c>
      <c r="H17" s="588">
        <f t="shared" si="23"/>
        <v>0.44883029404889152</v>
      </c>
      <c r="I17" s="588">
        <f t="shared" si="23"/>
        <v>-0.14365847035065038</v>
      </c>
      <c r="J17" s="588">
        <f t="shared" si="23"/>
        <v>-6.7906774004690473E-2</v>
      </c>
      <c r="K17" s="588">
        <f t="shared" si="23"/>
        <v>-0.1077044533149073</v>
      </c>
      <c r="L17" s="586">
        <f t="shared" si="23"/>
        <v>3.7874983111606086E-2</v>
      </c>
      <c r="M17" s="588">
        <f t="shared" si="23"/>
        <v>-0.19794562759819878</v>
      </c>
      <c r="N17" s="588">
        <f t="shared" si="23"/>
        <v>-0.32548117029171153</v>
      </c>
      <c r="O17" s="588">
        <f t="shared" si="23"/>
        <v>-0.26422567971291588</v>
      </c>
      <c r="P17" s="586">
        <f t="shared" si="23"/>
        <v>936.25565126090669</v>
      </c>
      <c r="Q17" s="588">
        <f t="shared" si="23"/>
        <v>0.23550738365500523</v>
      </c>
      <c r="R17" s="588">
        <f t="shared" si="23"/>
        <v>0.99456688115730718</v>
      </c>
      <c r="S17" s="586">
        <f t="shared" si="23"/>
        <v>23.824446817590218</v>
      </c>
      <c r="T17" s="588">
        <f t="shared" si="23"/>
        <v>-0.25681377359484048</v>
      </c>
      <c r="U17" s="588">
        <f t="shared" si="23"/>
        <v>1.3404325159428199</v>
      </c>
      <c r="V17" s="586">
        <f t="shared" si="23"/>
        <v>0.42593568520284752</v>
      </c>
      <c r="W17" s="588">
        <f t="shared" si="23"/>
        <v>-0.21322675159179405</v>
      </c>
      <c r="X17" s="1232">
        <f t="shared" si="23"/>
        <v>0.19584104204104524</v>
      </c>
      <c r="Z17" s="644"/>
      <c r="AA17" s="644"/>
      <c r="AB17" s="644"/>
      <c r="AG17" s="1156"/>
      <c r="AH17" s="1154">
        <f>AH6/AH14-1</f>
        <v>5.0330342747476102</v>
      </c>
      <c r="AI17" s="1154">
        <f>AI6/AI14-1</f>
        <v>-0.65898056284559581</v>
      </c>
      <c r="AJ17" s="1154">
        <f>AJ6/AJ14-1</f>
        <v>-0.12073932670882714</v>
      </c>
      <c r="AK17" s="1154">
        <f>AK6/AK14-1</f>
        <v>-9.5721869220818157E-2</v>
      </c>
      <c r="AL17" s="1156"/>
      <c r="AM17" s="1157">
        <f t="shared" ref="AM17:AW17" si="24">AM6/AM14-1</f>
        <v>-0.6801300603676359</v>
      </c>
      <c r="AN17" s="1157">
        <f t="shared" si="24"/>
        <v>0.1336080579106862</v>
      </c>
      <c r="AO17" s="1157">
        <f t="shared" si="24"/>
        <v>-7.3057169210883899E-3</v>
      </c>
      <c r="AP17" s="1157">
        <f t="shared" si="24"/>
        <v>6.2219424962482339E-2</v>
      </c>
      <c r="AQ17" s="1157">
        <f t="shared" si="24"/>
        <v>103.22050773879525</v>
      </c>
      <c r="AR17" s="1157">
        <f t="shared" si="24"/>
        <v>-8.64941212459992E-2</v>
      </c>
      <c r="AS17" s="1157">
        <f t="shared" si="24"/>
        <v>0.4589399997052479</v>
      </c>
      <c r="AT17" s="1157">
        <f t="shared" si="24"/>
        <v>-0.18559013882209829</v>
      </c>
      <c r="AU17" s="1157">
        <f t="shared" si="24"/>
        <v>-0.1187376693667257</v>
      </c>
      <c r="AV17" s="1157">
        <f t="shared" si="24"/>
        <v>-7.031603023795896E-2</v>
      </c>
      <c r="AW17" s="1157">
        <f t="shared" si="24"/>
        <v>-9.5598532624190824E-2</v>
      </c>
      <c r="AX17" s="1240"/>
      <c r="AY17" s="1156"/>
      <c r="AZ17" s="1156"/>
    </row>
    <row r="18" spans="1:52" s="644" customFormat="1" ht="13.5" thickBot="1">
      <c r="A18" s="1225" t="s">
        <v>22</v>
      </c>
      <c r="B18" s="1226"/>
      <c r="C18" s="1226"/>
      <c r="D18" s="1226"/>
      <c r="E18" s="1226"/>
      <c r="F18" s="1226"/>
      <c r="G18" s="1226"/>
      <c r="H18" s="1226"/>
      <c r="I18" s="1227"/>
      <c r="J18" s="1227"/>
      <c r="K18" s="1227"/>
      <c r="L18" s="1226"/>
      <c r="M18" s="1226"/>
      <c r="N18" s="1226"/>
      <c r="O18" s="1226"/>
      <c r="P18" s="1226"/>
      <c r="Q18" s="1226"/>
      <c r="R18" s="1226"/>
      <c r="S18" s="1226"/>
      <c r="T18" s="1226"/>
      <c r="U18" s="1226"/>
      <c r="V18" s="1227"/>
      <c r="W18" s="1227"/>
      <c r="X18" s="1227"/>
      <c r="AD18" s="917"/>
      <c r="AE18" s="917"/>
      <c r="AF18" s="917"/>
      <c r="AG18" s="1153"/>
      <c r="AH18" s="917"/>
      <c r="AI18" s="917"/>
      <c r="AJ18" s="917"/>
      <c r="AK18" s="917"/>
      <c r="AL18" s="1153"/>
      <c r="AM18" s="919"/>
      <c r="AN18" s="919"/>
      <c r="AO18" s="919"/>
      <c r="AP18" s="919"/>
      <c r="AQ18" s="919"/>
      <c r="AR18" s="919"/>
      <c r="AS18" s="919"/>
      <c r="AT18" s="919"/>
      <c r="AU18" s="919"/>
      <c r="AV18" s="919"/>
      <c r="AW18" s="919"/>
      <c r="AX18" s="1153"/>
      <c r="AY18" s="1153"/>
      <c r="AZ18" s="1153"/>
    </row>
    <row r="19" spans="1:52" s="758" customFormat="1" ht="12.75">
      <c r="A19" s="819" t="s">
        <v>200</v>
      </c>
      <c r="B19" s="847">
        <f>'T6'!B17/'T1'!$C15*100</f>
        <v>0.85759316266600849</v>
      </c>
      <c r="C19" s="1244">
        <f>'T6'!C17/'T1'!$C15*100</f>
        <v>0.99621596531785861</v>
      </c>
      <c r="D19" s="1243">
        <f>'T6'!D17/'T1'!$C15*100</f>
        <v>0.8345535888189386</v>
      </c>
      <c r="E19" s="1243">
        <f t="shared" ref="E19:E33" si="25">C19+D19</f>
        <v>1.8307695541367972</v>
      </c>
      <c r="F19" s="1243">
        <f>'T6'!F17/'T1'!$C15*100</f>
        <v>1.1054006637211791</v>
      </c>
      <c r="G19" s="1243">
        <f>'T6'!G17/'T1'!$C15*100</f>
        <v>1.9096694606347104</v>
      </c>
      <c r="H19" s="1243">
        <f t="shared" ref="H19:H33" si="26">F19+G19</f>
        <v>3.0150701243558897</v>
      </c>
      <c r="I19" s="1243">
        <f t="shared" ref="I19:I33" si="27">B19+C19+F19</f>
        <v>2.9592097917050459</v>
      </c>
      <c r="J19" s="1243">
        <f t="shared" ref="J19:J33" si="28">D19+G19</f>
        <v>2.744223049453649</v>
      </c>
      <c r="K19" s="1243">
        <f t="shared" ref="K19:K33" si="29">I19+J19</f>
        <v>5.703432841158695</v>
      </c>
      <c r="L19" s="1243">
        <f>'T6'!L17/'T1'!$D15*100</f>
        <v>6.6267793051701513</v>
      </c>
      <c r="M19" s="1243">
        <f>'T6'!M17/'T1'!$D15*100</f>
        <v>1.2218428574425031</v>
      </c>
      <c r="N19" s="1243">
        <f>'T6'!N17/'T1'!$D15*100</f>
        <v>1.0725166930697363</v>
      </c>
      <c r="O19" s="1243">
        <f t="shared" ref="O19:O33" si="30">M19+N19</f>
        <v>2.2943595505122394</v>
      </c>
      <c r="P19" s="1243">
        <f>'T6'!P17/'T1'!$D15*100</f>
        <v>0.22896380218880102</v>
      </c>
      <c r="Q19" s="1243">
        <f>'T6'!Q17/'T1'!$D15*100</f>
        <v>0.39555357164237126</v>
      </c>
      <c r="R19" s="1243">
        <f t="shared" ref="R19:R33" si="31">P19+Q19</f>
        <v>0.62451737383117223</v>
      </c>
      <c r="S19" s="1243">
        <f>'T6'!S17/'T1'!$D15*100</f>
        <v>1.8635161087446535</v>
      </c>
      <c r="T19" s="1243">
        <f>'T6'!T17/'T1'!$D15*100</f>
        <v>0.7231185924904493</v>
      </c>
      <c r="U19" s="1243">
        <f t="shared" ref="U19:U33" si="32">S19+T19</f>
        <v>2.586634701235103</v>
      </c>
      <c r="V19" s="1243">
        <f t="shared" ref="V19:V31" si="33">L19+M19+P19+S19</f>
        <v>9.9411020735461086</v>
      </c>
      <c r="W19" s="1243">
        <f t="shared" ref="W19:W28" si="34">N19+Q19+T19</f>
        <v>2.1911888572025569</v>
      </c>
      <c r="X19" s="1241">
        <f t="shared" ref="X19:X33" si="35">V19+W19</f>
        <v>12.132290930748665</v>
      </c>
      <c r="Z19" s="908">
        <f t="shared" ref="Z19:Z33" si="36">V19/I19</f>
        <v>3.3593772572029157</v>
      </c>
      <c r="AA19" s="908">
        <f t="shared" ref="AA19:AA33" si="37">W19/J19</f>
        <v>0.79847330837003339</v>
      </c>
      <c r="AB19" s="908">
        <f t="shared" ref="AB19:AB33" si="38">X19/K19</f>
        <v>2.1271909863120086</v>
      </c>
      <c r="AD19" s="1159">
        <f>'T6'!F17/'T1'!$N15*100</f>
        <v>1.5353249288660638</v>
      </c>
      <c r="AE19" s="1160">
        <f>'T6'!G17/'T1'!$N15*100</f>
        <v>2.6523985601172257</v>
      </c>
      <c r="AF19" s="1161">
        <f t="shared" ref="AF19:AF33" si="39">AD19+AE19</f>
        <v>4.1877234889832895</v>
      </c>
      <c r="AG19" s="577"/>
      <c r="AH19" s="1162">
        <f>'T6'!AB17/'T1'!$C15*100</f>
        <v>9.3871465581030059E-2</v>
      </c>
      <c r="AI19" s="1158">
        <f t="shared" ref="AI19:AI33" si="40">B19+AH19</f>
        <v>0.95146462824703859</v>
      </c>
      <c r="AJ19" s="1159">
        <f t="shared" ref="AJ19:AJ33" si="41">I19+AH19</f>
        <v>3.0530812572860762</v>
      </c>
      <c r="AK19" s="1161">
        <f t="shared" ref="AK19:AK33" si="42">K19+AH19</f>
        <v>5.7973043067397247</v>
      </c>
      <c r="AL19" s="577"/>
      <c r="AM19" s="1163">
        <f>'T6'!AD17/'T1'!$S15*100</f>
        <v>0.90777894655394131</v>
      </c>
      <c r="AN19" s="1164">
        <f>'T6'!AE17/'T1'!$S15*100</f>
        <v>0.97615499114239324</v>
      </c>
      <c r="AO19" s="1165">
        <f>'T6'!AF17/'T1'!$S15*100</f>
        <v>0.81677993477391031</v>
      </c>
      <c r="AP19" s="1166">
        <f t="shared" ref="AP19:AP33" si="43">AN19+AO19</f>
        <v>1.7929349259163034</v>
      </c>
      <c r="AQ19" s="1164">
        <f>'T6'!AH17/'T1'!$S15*100</f>
        <v>1.0986167450124182</v>
      </c>
      <c r="AR19" s="1165">
        <f>'T6'!AI17/'T1'!$S15*100</f>
        <v>1.8979496898703814</v>
      </c>
      <c r="AS19" s="1166">
        <f t="shared" ref="AS19:AS33" si="44">AQ19+AR19</f>
        <v>2.9965664348827996</v>
      </c>
      <c r="AT19" s="1167">
        <f>'T6'!AK17/'T1'!$S15*100</f>
        <v>2.9815850461530291E-2</v>
      </c>
      <c r="AU19" s="1164">
        <f>'T6'!AL17/'T1'!$S15*100</f>
        <v>3.0123665331702827</v>
      </c>
      <c r="AV19" s="1165">
        <f>'T6'!AM17/'T1'!$S15*100</f>
        <v>2.714729624644292</v>
      </c>
      <c r="AW19" s="1167">
        <f t="shared" ref="AW19:AW33" si="45">AU19+AV19</f>
        <v>5.7270961578145752</v>
      </c>
      <c r="AX19" s="576"/>
      <c r="AY19" s="577"/>
      <c r="AZ19" s="577"/>
    </row>
    <row r="20" spans="1:52" s="758" customFormat="1" ht="12.75">
      <c r="A20" s="819" t="s">
        <v>201</v>
      </c>
      <c r="B20" s="1113">
        <f>'T6'!B18/'T1'!$C16*100</f>
        <v>1.2228488424407109</v>
      </c>
      <c r="C20" s="576">
        <f>'T6'!C18/'T1'!$C16*100</f>
        <v>0.97258658585507207</v>
      </c>
      <c r="D20" s="576">
        <f>'T6'!D18/'T1'!$C16*100</f>
        <v>0.83991269020234249</v>
      </c>
      <c r="E20" s="1107">
        <f t="shared" si="25"/>
        <v>1.8124992760574146</v>
      </c>
      <c r="F20" s="1107">
        <f>'T6'!F18/'T1'!$C16*100</f>
        <v>1.0675017083271787</v>
      </c>
      <c r="G20" s="1107">
        <f>'T6'!G18/'T1'!$C16*100</f>
        <v>1.8209602070588846</v>
      </c>
      <c r="H20" s="1107">
        <f t="shared" si="26"/>
        <v>2.8884619153860633</v>
      </c>
      <c r="I20" s="1107">
        <f t="shared" si="27"/>
        <v>3.2629371366229618</v>
      </c>
      <c r="J20" s="1107">
        <f t="shared" si="28"/>
        <v>2.660872897261227</v>
      </c>
      <c r="K20" s="1107">
        <f t="shared" si="29"/>
        <v>5.9238100338841893</v>
      </c>
      <c r="L20" s="1107">
        <f>'T6'!L18/'T1'!$D16*100</f>
        <v>6.2932440600761055</v>
      </c>
      <c r="M20" s="1107">
        <f>'T6'!M18/'T1'!$D16*100</f>
        <v>1.0677091005051615</v>
      </c>
      <c r="N20" s="1107">
        <f>'T6'!N18/'T1'!$D16*100</f>
        <v>0.99995020582753646</v>
      </c>
      <c r="O20" s="1107">
        <f t="shared" si="30"/>
        <v>2.0676593063326978</v>
      </c>
      <c r="P20" s="1107">
        <f>'T6'!P18/'T1'!$D16*100</f>
        <v>0.18103164535757657</v>
      </c>
      <c r="Q20" s="1107">
        <f>'T6'!Q18/'T1'!$D16*100</f>
        <v>0.30880645889655872</v>
      </c>
      <c r="R20" s="1107">
        <f t="shared" si="31"/>
        <v>0.48983810425413532</v>
      </c>
      <c r="S20" s="1107">
        <f>'T6'!S18/'T1'!$D16*100</f>
        <v>2.1226626277919469</v>
      </c>
      <c r="T20" s="1107">
        <f>'T6'!T18/'T1'!$D16*100</f>
        <v>0.83604891138208992</v>
      </c>
      <c r="U20" s="1107">
        <f t="shared" si="32"/>
        <v>2.9587115391740371</v>
      </c>
      <c r="V20" s="1107">
        <f t="shared" si="33"/>
        <v>9.6646474337307904</v>
      </c>
      <c r="W20" s="1107">
        <f t="shared" si="34"/>
        <v>2.1448055761061848</v>
      </c>
      <c r="X20" s="1242">
        <f t="shared" si="35"/>
        <v>11.809453009836975</v>
      </c>
      <c r="Z20" s="908">
        <f t="shared" si="36"/>
        <v>2.9619471749104549</v>
      </c>
      <c r="AA20" s="908">
        <f t="shared" si="37"/>
        <v>0.80605337380593489</v>
      </c>
      <c r="AB20" s="908">
        <f t="shared" si="38"/>
        <v>1.9935570084602499</v>
      </c>
      <c r="AD20" s="1143">
        <f>'T6'!F18/'T1'!$N16*100</f>
        <v>1.4858520577109409</v>
      </c>
      <c r="AE20" s="802">
        <f>'T6'!G18/'T1'!$N16*100</f>
        <v>2.5345884222593873</v>
      </c>
      <c r="AF20" s="1144">
        <f t="shared" si="39"/>
        <v>4.0204404799703282</v>
      </c>
      <c r="AG20" s="577"/>
      <c r="AH20" s="1146">
        <f>'T6'!AB18/'T1'!$C16*100</f>
        <v>6.7786874744386369E-2</v>
      </c>
      <c r="AI20" s="1113">
        <f t="shared" si="40"/>
        <v>1.2906357171850973</v>
      </c>
      <c r="AJ20" s="1143">
        <f t="shared" si="41"/>
        <v>3.330724011367348</v>
      </c>
      <c r="AK20" s="1144">
        <f t="shared" si="42"/>
        <v>5.9915969086285754</v>
      </c>
      <c r="AL20" s="577"/>
      <c r="AM20" s="1151">
        <f>'T6'!AD18/'T1'!$S16*100</f>
        <v>1.2356427971872057</v>
      </c>
      <c r="AN20" s="1148">
        <f>'T6'!AE18/'T1'!$S16*100</f>
        <v>0.95606653277826559</v>
      </c>
      <c r="AO20" s="1149">
        <f>'T6'!AF18/'T1'!$S16*100</f>
        <v>0.8251817731784773</v>
      </c>
      <c r="AP20" s="1168">
        <f t="shared" si="43"/>
        <v>1.7812483059567428</v>
      </c>
      <c r="AQ20" s="1148">
        <f>'T6'!AH18/'T1'!$S16*100</f>
        <v>1.0604506694426687</v>
      </c>
      <c r="AR20" s="1149">
        <f>'T6'!AI18/'T1'!$S16*100</f>
        <v>1.8089324406141472</v>
      </c>
      <c r="AS20" s="1168">
        <f t="shared" si="44"/>
        <v>2.8693831100568161</v>
      </c>
      <c r="AT20" s="1150">
        <f>'T6'!AK18/'T1'!$S16*100</f>
        <v>1.5319107104389103E-2</v>
      </c>
      <c r="AU20" s="1148">
        <f>'T6'!AL18/'T1'!$S16*100</f>
        <v>3.2674791065125288</v>
      </c>
      <c r="AV20" s="1149">
        <f>'T6'!AM18/'T1'!$S16*100</f>
        <v>2.6341142137926248</v>
      </c>
      <c r="AW20" s="1150">
        <f t="shared" si="45"/>
        <v>5.9015933203051532</v>
      </c>
      <c r="AX20" s="576"/>
      <c r="AY20" s="577"/>
      <c r="AZ20" s="577"/>
    </row>
    <row r="21" spans="1:52" s="758" customFormat="1" ht="12.75">
      <c r="A21" s="819" t="s">
        <v>202</v>
      </c>
      <c r="B21" s="1113">
        <f>'T6'!B19/'T1'!$C17*100</f>
        <v>1.236191905276917</v>
      </c>
      <c r="C21" s="576">
        <f>'T6'!C19/'T1'!$C17*100</f>
        <v>0.74368697646148874</v>
      </c>
      <c r="D21" s="576">
        <f>'T6'!D19/'T1'!$C17*100</f>
        <v>0.75231849846230325</v>
      </c>
      <c r="E21" s="1107">
        <f t="shared" si="25"/>
        <v>1.4960054749237921</v>
      </c>
      <c r="F21" s="1107">
        <f>'T6'!F19/'T1'!$C17*100</f>
        <v>2.7028289379044028</v>
      </c>
      <c r="G21" s="1107">
        <f>'T6'!G19/'T1'!$C17*100</f>
        <v>4.3475309537495477</v>
      </c>
      <c r="H21" s="1107">
        <f t="shared" si="26"/>
        <v>7.0503598916539509</v>
      </c>
      <c r="I21" s="1107">
        <f t="shared" si="27"/>
        <v>4.6827078196428085</v>
      </c>
      <c r="J21" s="1107">
        <f t="shared" si="28"/>
        <v>5.0998494522118509</v>
      </c>
      <c r="K21" s="1107">
        <f t="shared" si="29"/>
        <v>9.7825572718546603</v>
      </c>
      <c r="L21" s="1107">
        <f>'T6'!L19/'T1'!$D17*100</f>
        <v>4.0304817688802181</v>
      </c>
      <c r="M21" s="1107">
        <f>'T6'!M19/'T1'!$D17*100</f>
        <v>1.1887525381861863</v>
      </c>
      <c r="N21" s="1107">
        <f>'T6'!N19/'T1'!$D17*100</f>
        <v>1.0844770626991618</v>
      </c>
      <c r="O21" s="1107">
        <f t="shared" si="30"/>
        <v>2.2732296008853483</v>
      </c>
      <c r="P21" s="1107">
        <f>'T6'!P19/'T1'!$D17*100</f>
        <v>0.46220199716015342</v>
      </c>
      <c r="Q21" s="1107">
        <f>'T6'!Q19/'T1'!$D17*100</f>
        <v>0.74345714645804195</v>
      </c>
      <c r="R21" s="1107">
        <f t="shared" si="31"/>
        <v>1.2056591436181954</v>
      </c>
      <c r="S21" s="1107">
        <f>'T6'!S19/'T1'!$D17*100</f>
        <v>2.6184828282644852</v>
      </c>
      <c r="T21" s="1107">
        <f>'T6'!T19/'T1'!$D17*100</f>
        <v>1.1278977966413293</v>
      </c>
      <c r="U21" s="1107">
        <f t="shared" si="32"/>
        <v>3.7463806249058145</v>
      </c>
      <c r="V21" s="1107">
        <f t="shared" si="33"/>
        <v>8.2999191324910431</v>
      </c>
      <c r="W21" s="1107">
        <f t="shared" si="34"/>
        <v>2.9558320057985332</v>
      </c>
      <c r="X21" s="1242">
        <f t="shared" si="35"/>
        <v>11.255751138289575</v>
      </c>
      <c r="Z21" s="908">
        <f t="shared" si="36"/>
        <v>1.7724614586617859</v>
      </c>
      <c r="AA21" s="908">
        <f t="shared" si="37"/>
        <v>0.5795920121752931</v>
      </c>
      <c r="AB21" s="908">
        <f t="shared" si="38"/>
        <v>1.1505939424115035</v>
      </c>
      <c r="AD21" s="1143">
        <f>'T6'!F19/'T1'!$N17*100</f>
        <v>3.3236978575371658</v>
      </c>
      <c r="AE21" s="802">
        <f>'T6'!G19/'T1'!$N17*100</f>
        <v>5.346205641766355</v>
      </c>
      <c r="AF21" s="1144">
        <f t="shared" si="39"/>
        <v>8.6699034993035209</v>
      </c>
      <c r="AG21" s="577"/>
      <c r="AH21" s="1146">
        <f>'T6'!AB19/'T1'!$C17*100</f>
        <v>0.1695365449195676</v>
      </c>
      <c r="AI21" s="1113">
        <f t="shared" si="40"/>
        <v>1.4057284501964846</v>
      </c>
      <c r="AJ21" s="1143">
        <f t="shared" si="41"/>
        <v>4.8522443645623756</v>
      </c>
      <c r="AK21" s="1144">
        <f t="shared" si="42"/>
        <v>9.9520938167742283</v>
      </c>
      <c r="AL21" s="577"/>
      <c r="AM21" s="1151">
        <f>'T6'!AD19/'T1'!$S17*100</f>
        <v>1.1032801433706172</v>
      </c>
      <c r="AN21" s="1148">
        <f>'T6'!AE19/'T1'!$S17*100</f>
        <v>0.76045227758180411</v>
      </c>
      <c r="AO21" s="1149">
        <f>'T6'!AF19/'T1'!$S17*100</f>
        <v>0.74398825363908072</v>
      </c>
      <c r="AP21" s="1168">
        <f t="shared" si="43"/>
        <v>1.5044405312208848</v>
      </c>
      <c r="AQ21" s="1148">
        <f>'T6'!AH19/'T1'!$S17*100</f>
        <v>2.5047462484307657</v>
      </c>
      <c r="AR21" s="1149">
        <f>'T6'!AI19/'T1'!$S17*100</f>
        <v>4.0289127046211757</v>
      </c>
      <c r="AS21" s="1168">
        <f t="shared" si="44"/>
        <v>6.5336589530519413</v>
      </c>
      <c r="AT21" s="1150">
        <f>'T6'!AK19/'T1'!$S17*100</f>
        <v>0.15419945051105335</v>
      </c>
      <c r="AU21" s="1148">
        <f>'T6'!AL19/'T1'!$S17*100</f>
        <v>4.5226781198942394</v>
      </c>
      <c r="AV21" s="1149">
        <f>'T6'!AM19/'T1'!$S17*100</f>
        <v>4.7729009582602568</v>
      </c>
      <c r="AW21" s="1150">
        <f t="shared" si="45"/>
        <v>9.2955790781544962</v>
      </c>
      <c r="AX21" s="576"/>
      <c r="AY21" s="577"/>
      <c r="AZ21" s="577"/>
    </row>
    <row r="22" spans="1:52" s="758" customFormat="1" ht="12.75">
      <c r="A22" s="819" t="s">
        <v>203</v>
      </c>
      <c r="B22" s="1113">
        <f>'T6'!B20/'T1'!$C18*100</f>
        <v>3.9886926450812634</v>
      </c>
      <c r="C22" s="576">
        <f>'T6'!C20/'T1'!$C18*100</f>
        <v>0.8821584124250863</v>
      </c>
      <c r="D22" s="576">
        <f>'T6'!D20/'T1'!$C18*100</f>
        <v>0.78339649733462879</v>
      </c>
      <c r="E22" s="1107">
        <f t="shared" si="25"/>
        <v>1.6655549097597151</v>
      </c>
      <c r="F22" s="1107">
        <f>'T6'!F20/'T1'!$C18*100</f>
        <v>2.8508741456732725E-2</v>
      </c>
      <c r="G22" s="1107">
        <f>'T6'!G20/'T1'!$C18*100</f>
        <v>3.2004166916914234</v>
      </c>
      <c r="H22" s="1107">
        <f t="shared" si="26"/>
        <v>3.2289254331481563</v>
      </c>
      <c r="I22" s="1107">
        <f t="shared" si="27"/>
        <v>4.8993597989630828</v>
      </c>
      <c r="J22" s="1107">
        <f t="shared" si="28"/>
        <v>3.9838131890260522</v>
      </c>
      <c r="K22" s="1107">
        <f t="shared" si="29"/>
        <v>8.8831729879891341</v>
      </c>
      <c r="L22" s="1107">
        <f>'T6'!L20/'T1'!$D18*100</f>
        <v>5.0780568940992818</v>
      </c>
      <c r="M22" s="1107">
        <f>'T6'!M20/'T1'!$D18*100</f>
        <v>1.9243262460425805</v>
      </c>
      <c r="N22" s="1107">
        <f>'T6'!N20/'T1'!$D18*100</f>
        <v>1.8519822629010081</v>
      </c>
      <c r="O22" s="1107">
        <f t="shared" si="30"/>
        <v>3.7763085089435888</v>
      </c>
      <c r="P22" s="1107">
        <f>'T6'!P20/'T1'!$D18*100</f>
        <v>0</v>
      </c>
      <c r="Q22" s="1107">
        <f>'T6'!Q20/'T1'!$D18*100</f>
        <v>0.47462257916949413</v>
      </c>
      <c r="R22" s="1107">
        <f t="shared" si="31"/>
        <v>0.47462257916949413</v>
      </c>
      <c r="S22" s="1107">
        <f>'T6'!S20/'T1'!$D18*100</f>
        <v>0.19136615723325567</v>
      </c>
      <c r="T22" s="1107">
        <f>'T6'!T20/'T1'!$D18*100</f>
        <v>1.4101747888664935</v>
      </c>
      <c r="U22" s="1107">
        <f t="shared" si="32"/>
        <v>1.6015409460997492</v>
      </c>
      <c r="V22" s="1107">
        <f t="shared" si="33"/>
        <v>7.1937492973751187</v>
      </c>
      <c r="W22" s="1107">
        <f>N22+Q22+T22</f>
        <v>3.7367796309369958</v>
      </c>
      <c r="X22" s="1242">
        <f t="shared" si="35"/>
        <v>10.930528928312114</v>
      </c>
      <c r="Z22" s="908">
        <f t="shared" si="36"/>
        <v>1.4683039402204403</v>
      </c>
      <c r="AA22" s="908">
        <f t="shared" si="37"/>
        <v>0.9379906771809623</v>
      </c>
      <c r="AB22" s="908">
        <f t="shared" si="38"/>
        <v>1.2304757481466582</v>
      </c>
      <c r="AD22" s="1143">
        <f>'T6'!F20/'T1'!$N18*100</f>
        <v>3.6842864112355204E-2</v>
      </c>
      <c r="AE22" s="802">
        <f>'T6'!G20/'T1'!$N18*100</f>
        <v>4.1360127192515499</v>
      </c>
      <c r="AF22" s="1144">
        <f t="shared" si="39"/>
        <v>4.1728555833639049</v>
      </c>
      <c r="AG22" s="577"/>
      <c r="AH22" s="1146">
        <f>'T6'!AB20/'T1'!$C18*100</f>
        <v>1.0677428740148914E-2</v>
      </c>
      <c r="AI22" s="1113">
        <f t="shared" si="40"/>
        <v>3.9993700738214124</v>
      </c>
      <c r="AJ22" s="1143">
        <f t="shared" si="41"/>
        <v>4.9100372277032314</v>
      </c>
      <c r="AK22" s="1144">
        <f t="shared" si="42"/>
        <v>8.8938504167292827</v>
      </c>
      <c r="AL22" s="577"/>
      <c r="AM22" s="1151">
        <f>'T6'!AD20/'T1'!$S18*100</f>
        <v>3.8066895130785037</v>
      </c>
      <c r="AN22" s="1148">
        <f>'T6'!AE20/'T1'!$S18*100</f>
        <v>0.89464065388561098</v>
      </c>
      <c r="AO22" s="1149">
        <f>'T6'!AF20/'T1'!$S18*100</f>
        <v>0.79448129129150824</v>
      </c>
      <c r="AP22" s="1168">
        <f t="shared" si="43"/>
        <v>1.6891219451771193</v>
      </c>
      <c r="AQ22" s="1148">
        <f>'T6'!AH20/'T1'!$S18*100</f>
        <v>2.7135255085487964E-2</v>
      </c>
      <c r="AR22" s="1149">
        <f>'T6'!AI20/'T1'!$S18*100</f>
        <v>3.1636949408959696</v>
      </c>
      <c r="AS22" s="1168">
        <f t="shared" si="44"/>
        <v>3.1908301959814573</v>
      </c>
      <c r="AT22" s="1150">
        <f>'T6'!AK20/'T1'!$S18*100</f>
        <v>0.1270775881536198</v>
      </c>
      <c r="AU22" s="1148">
        <f>'T6'!AL20/'T1'!$S18*100</f>
        <v>4.8555430102032222</v>
      </c>
      <c r="AV22" s="1149">
        <f>'T6'!AM20/'T1'!$S18*100</f>
        <v>3.9581762321874785</v>
      </c>
      <c r="AW22" s="1150">
        <f t="shared" si="45"/>
        <v>8.8137192423907003</v>
      </c>
      <c r="AX22" s="576"/>
      <c r="AY22" s="577"/>
      <c r="AZ22" s="577"/>
    </row>
    <row r="23" spans="1:52" s="758" customFormat="1" ht="12.75">
      <c r="A23" s="819" t="s">
        <v>204</v>
      </c>
      <c r="B23" s="1113">
        <f>'T6'!B21/'T1'!$C19*100</f>
        <v>0.62191500098299546</v>
      </c>
      <c r="C23" s="576">
        <f>'T6'!C21/'T1'!$C19*100</f>
        <v>1.0220013447872001</v>
      </c>
      <c r="D23" s="576">
        <f>'T6'!D21/'T1'!$C19*100</f>
        <v>0.85589165371140785</v>
      </c>
      <c r="E23" s="1107">
        <f t="shared" si="25"/>
        <v>1.8778929984986079</v>
      </c>
      <c r="F23" s="1107">
        <f>'T6'!F21/'T1'!$C19*100</f>
        <v>0.70816404752947693</v>
      </c>
      <c r="G23" s="1107">
        <f>'T6'!G21/'T1'!$C19*100</f>
        <v>1.3438644333488454</v>
      </c>
      <c r="H23" s="1107">
        <f t="shared" si="26"/>
        <v>2.0520284808783225</v>
      </c>
      <c r="I23" s="1107">
        <f t="shared" si="27"/>
        <v>2.3520803932996723</v>
      </c>
      <c r="J23" s="1107">
        <f t="shared" si="28"/>
        <v>2.1997560870602531</v>
      </c>
      <c r="K23" s="1107">
        <f t="shared" si="29"/>
        <v>4.5518364803599258</v>
      </c>
      <c r="L23" s="1107">
        <f>'T6'!L21/'T1'!$D19*100</f>
        <v>7.3609629755415558</v>
      </c>
      <c r="M23" s="1107">
        <f>'T6'!M21/'T1'!$D19*100</f>
        <v>1.1983589221915367</v>
      </c>
      <c r="N23" s="1107">
        <f>'T6'!N21/'T1'!$D19*100</f>
        <v>1.0504957396452661</v>
      </c>
      <c r="O23" s="1107">
        <f t="shared" si="30"/>
        <v>2.2488546618368028</v>
      </c>
      <c r="P23" s="1107">
        <f>'T6'!P21/'T1'!$D19*100</f>
        <v>0.19474747037466522</v>
      </c>
      <c r="Q23" s="1107">
        <f>'T6'!Q21/'T1'!$D19*100</f>
        <v>0.36956719256533116</v>
      </c>
      <c r="R23" s="1107">
        <f t="shared" si="31"/>
        <v>0.56431466293999644</v>
      </c>
      <c r="S23" s="1107">
        <f>'T6'!S21/'T1'!$D19*100</f>
        <v>2.0265951221608915</v>
      </c>
      <c r="T23" s="1107">
        <f>'T6'!T21/'T1'!$D19*100</f>
        <v>0.62933549912006681</v>
      </c>
      <c r="U23" s="1107">
        <f t="shared" si="32"/>
        <v>2.6559306212809584</v>
      </c>
      <c r="V23" s="1107">
        <f t="shared" si="33"/>
        <v>10.780664490268649</v>
      </c>
      <c r="W23" s="1107">
        <f t="shared" si="34"/>
        <v>2.0493984313306641</v>
      </c>
      <c r="X23" s="1242">
        <f t="shared" si="35"/>
        <v>12.830062921599312</v>
      </c>
      <c r="Z23" s="908">
        <f t="shared" si="36"/>
        <v>4.5834591882910667</v>
      </c>
      <c r="AA23" s="908">
        <f t="shared" si="37"/>
        <v>0.93164803288235176</v>
      </c>
      <c r="AB23" s="908">
        <f t="shared" si="38"/>
        <v>2.8186563768180015</v>
      </c>
      <c r="AD23" s="1143">
        <f>'T6'!F21/'T1'!$N19*100</f>
        <v>0.99457854727796402</v>
      </c>
      <c r="AE23" s="802">
        <f>'T6'!G21/'T1'!$N19*100</f>
        <v>1.8873857554918934</v>
      </c>
      <c r="AF23" s="1144">
        <f t="shared" si="39"/>
        <v>2.8819643027698572</v>
      </c>
      <c r="AG23" s="577"/>
      <c r="AH23" s="1146">
        <f>'T6'!AB21/'T1'!$C19*100</f>
        <v>0.12000395428441366</v>
      </c>
      <c r="AI23" s="1113">
        <f t="shared" si="40"/>
        <v>0.74191895526740914</v>
      </c>
      <c r="AJ23" s="1143">
        <f t="shared" si="41"/>
        <v>2.4720843475840861</v>
      </c>
      <c r="AK23" s="1144">
        <f t="shared" si="42"/>
        <v>4.6718404346443396</v>
      </c>
      <c r="AL23" s="577"/>
      <c r="AM23" s="1151">
        <f>'T6'!AD21/'T1'!$S19*100</f>
        <v>0.69674739999694824</v>
      </c>
      <c r="AN23" s="1148">
        <f>'T6'!AE21/'T1'!$S19*100</f>
        <v>0.99249117185718827</v>
      </c>
      <c r="AO23" s="1149">
        <f>'T6'!AF21/'T1'!$S19*100</f>
        <v>0.82956184020802448</v>
      </c>
      <c r="AP23" s="1168">
        <f t="shared" si="43"/>
        <v>1.8220530120652128</v>
      </c>
      <c r="AQ23" s="1148">
        <f>'T6'!AH21/'T1'!$S19*100</f>
        <v>0.7045463866832854</v>
      </c>
      <c r="AR23" s="1149">
        <f>'T6'!AI21/'T1'!$S19*100</f>
        <v>1.3369992927644343</v>
      </c>
      <c r="AS23" s="1168">
        <f t="shared" si="44"/>
        <v>2.0415456794477196</v>
      </c>
      <c r="AT23" s="1150">
        <f>'T6'!AK21/'T1'!$S19*100</f>
        <v>9.1606696485346719E-3</v>
      </c>
      <c r="AU23" s="1148">
        <f>'T6'!AL21/'T1'!$S19*100</f>
        <v>2.4029456281859565</v>
      </c>
      <c r="AV23" s="1149">
        <f>'T6'!AM21/'T1'!$S19*100</f>
        <v>2.1665611329724586</v>
      </c>
      <c r="AW23" s="1150">
        <f t="shared" si="45"/>
        <v>4.569506761158415</v>
      </c>
      <c r="AX23" s="576"/>
      <c r="AY23" s="577"/>
      <c r="AZ23" s="577"/>
    </row>
    <row r="24" spans="1:52" s="758" customFormat="1" ht="12.75">
      <c r="A24" s="819" t="s">
        <v>205</v>
      </c>
      <c r="B24" s="1113">
        <f>'T6'!B22/'T1'!$C20*100</f>
        <v>4.2041424297713492</v>
      </c>
      <c r="C24" s="576">
        <f>'T6'!C22/'T1'!$C20*100</f>
        <v>0.82090357472187525</v>
      </c>
      <c r="D24" s="576">
        <f>'T6'!D22/'T1'!$C20*100</f>
        <v>0.77264724401485385</v>
      </c>
      <c r="E24" s="1107">
        <f t="shared" si="25"/>
        <v>1.5935508187367291</v>
      </c>
      <c r="F24" s="1107">
        <f>'T6'!F22/'T1'!$C20*100</f>
        <v>3.0985480012343514E-2</v>
      </c>
      <c r="G24" s="1107">
        <f>'T6'!G22/'T1'!$C20*100</f>
        <v>3.63171277117983</v>
      </c>
      <c r="H24" s="1107">
        <f t="shared" si="26"/>
        <v>3.6626982511921735</v>
      </c>
      <c r="I24" s="1107">
        <f t="shared" si="27"/>
        <v>5.0560314845055681</v>
      </c>
      <c r="J24" s="1107">
        <f t="shared" si="28"/>
        <v>4.4043600151946842</v>
      </c>
      <c r="K24" s="1107">
        <f t="shared" si="29"/>
        <v>9.4603914997002523</v>
      </c>
      <c r="L24" s="1107">
        <f>'T6'!L22/'T1'!$D20*100</f>
        <v>5.8355265085642563</v>
      </c>
      <c r="M24" s="1107">
        <f>'T6'!M22/'T1'!$D20*100</f>
        <v>1.4673081649375108</v>
      </c>
      <c r="N24" s="1107">
        <f>'T6'!N22/'T1'!$D20*100</f>
        <v>1.3918878774731938</v>
      </c>
      <c r="O24" s="1107">
        <f>M24+N24</f>
        <v>2.8591960424107046</v>
      </c>
      <c r="P24" s="1107">
        <f>'T6'!P22/'T1'!$D20*100</f>
        <v>0</v>
      </c>
      <c r="Q24" s="1107">
        <f>'T6'!Q22/'T1'!$D20*100</f>
        <v>0.76725760670150711</v>
      </c>
      <c r="R24" s="1107">
        <f>P24+Q24</f>
        <v>0.76725760670150711</v>
      </c>
      <c r="S24" s="1107">
        <f>'T6'!S22/'T1'!$D20*100</f>
        <v>0.21477064224118633</v>
      </c>
      <c r="T24" s="1107">
        <f>'T6'!T22/'T1'!$D20*100</f>
        <v>1.535456216129661</v>
      </c>
      <c r="U24" s="1107">
        <f t="shared" si="32"/>
        <v>1.7502268583708473</v>
      </c>
      <c r="V24" s="1107">
        <f t="shared" si="33"/>
        <v>7.5176053157429532</v>
      </c>
      <c r="W24" s="1107">
        <f>N24+Q24+T24</f>
        <v>3.6946017003043616</v>
      </c>
      <c r="X24" s="1242">
        <f t="shared" si="35"/>
        <v>11.212207016047316</v>
      </c>
      <c r="Z24" s="908">
        <f t="shared" si="36"/>
        <v>1.4868588810771821</v>
      </c>
      <c r="AA24" s="908">
        <f t="shared" si="37"/>
        <v>0.8388509766591028</v>
      </c>
      <c r="AB24" s="908">
        <f t="shared" si="38"/>
        <v>1.1851736808569253</v>
      </c>
      <c r="AD24" s="1143">
        <f>'T6'!F22/'T1'!$N20*100</f>
        <v>3.904882573029396E-2</v>
      </c>
      <c r="AE24" s="802">
        <f>'T6'!G22/'T1'!$N20*100</f>
        <v>4.5767927121926277</v>
      </c>
      <c r="AF24" s="1144">
        <f t="shared" si="39"/>
        <v>4.6158415379229218</v>
      </c>
      <c r="AG24" s="577"/>
      <c r="AH24" s="1146">
        <f>'T6'!AB22/'T1'!$C20*100</f>
        <v>1.0673791489007739E-2</v>
      </c>
      <c r="AI24" s="1113">
        <f t="shared" si="40"/>
        <v>4.2148162212603566</v>
      </c>
      <c r="AJ24" s="1143">
        <f t="shared" si="41"/>
        <v>5.0667052759945754</v>
      </c>
      <c r="AK24" s="1144">
        <f t="shared" si="42"/>
        <v>9.4710652911892605</v>
      </c>
      <c r="AL24" s="577"/>
      <c r="AM24" s="1151">
        <f>'T6'!AD22/'T1'!$S20*100</f>
        <v>3.9030508720066628</v>
      </c>
      <c r="AN24" s="1148">
        <f>'T6'!AE22/'T1'!$S20*100</f>
        <v>0.82231765766931264</v>
      </c>
      <c r="AO24" s="1149">
        <f>'T6'!AF22/'T1'!$S20*100</f>
        <v>0.77397820093329106</v>
      </c>
      <c r="AP24" s="1168">
        <f t="shared" si="43"/>
        <v>1.5962958586026037</v>
      </c>
      <c r="AQ24" s="1148">
        <f>'T6'!AH22/'T1'!$S20*100</f>
        <v>2.8693517921775082E-2</v>
      </c>
      <c r="AR24" s="1149">
        <f>'T6'!AI22/'T1'!$S20*100</f>
        <v>3.5590630107707852</v>
      </c>
      <c r="AS24" s="1168">
        <f t="shared" si="44"/>
        <v>3.5877565286925601</v>
      </c>
      <c r="AT24" s="1150">
        <f>'T6'!AK22/'T1'!$S20*100</f>
        <v>0.2068362183346909</v>
      </c>
      <c r="AU24" s="1148">
        <f>'T6'!AL22/'T1'!$S20*100</f>
        <v>4.9608982659324417</v>
      </c>
      <c r="AV24" s="1149">
        <f>'T6'!AM22/'T1'!$S20*100</f>
        <v>4.3330412117040762</v>
      </c>
      <c r="AW24" s="1150">
        <f t="shared" si="45"/>
        <v>9.293939477636517</v>
      </c>
      <c r="AX24" s="576"/>
      <c r="AY24" s="577"/>
      <c r="AZ24" s="577"/>
    </row>
    <row r="25" spans="1:52" s="758" customFormat="1" ht="12.75">
      <c r="A25" s="819" t="s">
        <v>206</v>
      </c>
      <c r="B25" s="1113">
        <f>'T6'!B23/'T1'!$C21*100</f>
        <v>3.5768606709328945</v>
      </c>
      <c r="C25" s="576">
        <f>'T6'!C23/'T1'!$C21*100</f>
        <v>0.70685116690775918</v>
      </c>
      <c r="D25" s="576">
        <f>'T6'!D23/'T1'!$C21*100</f>
        <v>0.75074476707594184</v>
      </c>
      <c r="E25" s="1107">
        <f t="shared" si="25"/>
        <v>1.457595933983701</v>
      </c>
      <c r="F25" s="1107">
        <f>'T6'!F23/'T1'!$C21*100</f>
        <v>2.8008822603040391E-2</v>
      </c>
      <c r="G25" s="1107">
        <f>'T6'!G23/'T1'!$C21*100</f>
        <v>4.3577621857882631</v>
      </c>
      <c r="H25" s="1107">
        <f t="shared" si="26"/>
        <v>4.3857710083913037</v>
      </c>
      <c r="I25" s="1107">
        <f t="shared" si="27"/>
        <v>4.3117206604436946</v>
      </c>
      <c r="J25" s="1107">
        <f t="shared" si="28"/>
        <v>5.1085069528642046</v>
      </c>
      <c r="K25" s="1107">
        <f t="shared" si="29"/>
        <v>9.4202276133078993</v>
      </c>
      <c r="L25" s="1107">
        <f>'T6'!L23/'T1'!$D21*100</f>
        <v>4.3006815812090915</v>
      </c>
      <c r="M25" s="1107">
        <f>'T6'!M23/'T1'!$D21*100</f>
        <v>1.169918231638557</v>
      </c>
      <c r="N25" s="1107">
        <f>'T6'!N23/'T1'!$D21*100</f>
        <v>1.408815590995883</v>
      </c>
      <c r="O25" s="1107">
        <f t="shared" si="30"/>
        <v>2.5787338226344403</v>
      </c>
      <c r="P25" s="1107">
        <f>'T6'!P23/'T1'!$D21*100</f>
        <v>3.3342519986297083E-3</v>
      </c>
      <c r="Q25" s="1107">
        <f>'T6'!Q23/'T1'!$D21*100</f>
        <v>0.90121293698893334</v>
      </c>
      <c r="R25" s="1107">
        <f t="shared" si="31"/>
        <v>0.90454718898756303</v>
      </c>
      <c r="S25" s="1107">
        <f>'T6'!S23/'T1'!$D21*100</f>
        <v>0.19389782191323207</v>
      </c>
      <c r="T25" s="1107">
        <f>'T6'!T23/'T1'!$D21*100</f>
        <v>1.421848101542412</v>
      </c>
      <c r="U25" s="1107">
        <f t="shared" si="32"/>
        <v>1.6157459234556442</v>
      </c>
      <c r="V25" s="1107">
        <f t="shared" si="33"/>
        <v>5.6678318867595108</v>
      </c>
      <c r="W25" s="1107">
        <f>N25+Q25+T25</f>
        <v>3.7318766295272283</v>
      </c>
      <c r="X25" s="1242">
        <f t="shared" si="35"/>
        <v>9.39970851628674</v>
      </c>
      <c r="Z25" s="908">
        <f t="shared" si="36"/>
        <v>1.3145174126786465</v>
      </c>
      <c r="AA25" s="908">
        <f t="shared" si="37"/>
        <v>0.73052198302967242</v>
      </c>
      <c r="AB25" s="908">
        <f t="shared" si="38"/>
        <v>0.99782180453982106</v>
      </c>
      <c r="AD25" s="1143">
        <f>'T6'!F23/'T1'!$N21*100</f>
        <v>3.4274615728537065E-2</v>
      </c>
      <c r="AE25" s="802">
        <f>'T6'!G23/'T1'!$N21*100</f>
        <v>5.3326277391620591</v>
      </c>
      <c r="AF25" s="1144">
        <f t="shared" si="39"/>
        <v>5.3669023548905965</v>
      </c>
      <c r="AG25" s="577"/>
      <c r="AH25" s="1146">
        <f>'T6'!AB23/'T1'!$C21*100</f>
        <v>2.9319535860924114E-2</v>
      </c>
      <c r="AI25" s="1113">
        <f t="shared" si="40"/>
        <v>3.6061802067938187</v>
      </c>
      <c r="AJ25" s="1143">
        <f t="shared" si="41"/>
        <v>4.3410401963046183</v>
      </c>
      <c r="AK25" s="1144">
        <f t="shared" si="42"/>
        <v>9.4495471491688239</v>
      </c>
      <c r="AL25" s="577"/>
      <c r="AM25" s="1151">
        <f>'T6'!AD23/'T1'!$S21*100</f>
        <v>3.3477085065814864</v>
      </c>
      <c r="AN25" s="1148">
        <f>'T6'!AE23/'T1'!$S21*100</f>
        <v>0.69671829321624801</v>
      </c>
      <c r="AO25" s="1149">
        <f>'T6'!AF23/'T1'!$S21*100</f>
        <v>0.74183327368630425</v>
      </c>
      <c r="AP25" s="1168">
        <f t="shared" si="43"/>
        <v>1.4385515669025524</v>
      </c>
      <c r="AQ25" s="1148">
        <f>'T6'!AH23/'T1'!$S21*100</f>
        <v>2.6814861692221022E-2</v>
      </c>
      <c r="AR25" s="1149">
        <f>'T6'!AI23/'T1'!$S21*100</f>
        <v>4.265318183446424</v>
      </c>
      <c r="AS25" s="1168">
        <f t="shared" si="44"/>
        <v>4.2921330451386446</v>
      </c>
      <c r="AT25" s="1150">
        <f>'T6'!AK23/'T1'!$S21*100</f>
        <v>0.2421986585249343</v>
      </c>
      <c r="AU25" s="1148">
        <f>'T6'!AL23/'T1'!$S21*100</f>
        <v>4.3134403200148892</v>
      </c>
      <c r="AV25" s="1149">
        <f>'T6'!AM23/'T1'!$S21*100</f>
        <v>5.0071514571327285</v>
      </c>
      <c r="AW25" s="1150">
        <f t="shared" si="45"/>
        <v>9.3205917771476177</v>
      </c>
      <c r="AX25" s="576"/>
      <c r="AY25" s="577"/>
      <c r="AZ25" s="577"/>
    </row>
    <row r="26" spans="1:52" s="758" customFormat="1" ht="12.75">
      <c r="A26" s="819" t="s">
        <v>207</v>
      </c>
      <c r="B26" s="1113">
        <f>'T6'!B24/'T1'!$C22*100</f>
        <v>2.8085548651596497</v>
      </c>
      <c r="C26" s="576">
        <f>'T6'!C24/'T1'!$C22*100</f>
        <v>0.79181652663252355</v>
      </c>
      <c r="D26" s="576">
        <f>'T6'!D24/'T1'!$C22*100</f>
        <v>0.79169496198899636</v>
      </c>
      <c r="E26" s="1107">
        <f t="shared" si="25"/>
        <v>1.5835114886215198</v>
      </c>
      <c r="F26" s="1107">
        <f>'T6'!F24/'T1'!$C22*100</f>
        <v>7.9034997139624708E-6</v>
      </c>
      <c r="G26" s="1107">
        <f>'T6'!G24/'T1'!$C22*100</f>
        <v>2.7216065864547532</v>
      </c>
      <c r="H26" s="1107">
        <f t="shared" si="26"/>
        <v>2.721614489954467</v>
      </c>
      <c r="I26" s="1107">
        <f t="shared" si="27"/>
        <v>3.6003792952918872</v>
      </c>
      <c r="J26" s="1107">
        <f t="shared" si="28"/>
        <v>3.5133015484437493</v>
      </c>
      <c r="K26" s="1107">
        <f t="shared" si="29"/>
        <v>7.1136808437356365</v>
      </c>
      <c r="L26" s="1107">
        <f>'T6'!L24/'T1'!$D22*100</f>
        <v>2.6483802930751423</v>
      </c>
      <c r="M26" s="1107">
        <f>'T6'!M24/'T1'!$D22*100</f>
        <v>1.2810277755030364</v>
      </c>
      <c r="N26" s="1107">
        <f>'T6'!N24/'T1'!$D22*100</f>
        <v>1.3849013269782753</v>
      </c>
      <c r="O26" s="1107">
        <f t="shared" si="30"/>
        <v>2.6659291024813117</v>
      </c>
      <c r="P26" s="1107">
        <f>'T6'!P24/'T1'!$D22*100</f>
        <v>0</v>
      </c>
      <c r="Q26" s="1107">
        <f>'T6'!Q24/'T1'!$D22*100</f>
        <v>0.3474143257865735</v>
      </c>
      <c r="R26" s="1107">
        <f t="shared" si="31"/>
        <v>0.3474143257865735</v>
      </c>
      <c r="S26" s="1107">
        <f>'T6'!S24/'T1'!$D22*100</f>
        <v>0</v>
      </c>
      <c r="T26" s="1107">
        <f>'T6'!T24/'T1'!$D22*100</f>
        <v>1.5735670211365911</v>
      </c>
      <c r="U26" s="1107">
        <f t="shared" si="32"/>
        <v>1.5735670211365911</v>
      </c>
      <c r="V26" s="1107">
        <f t="shared" si="33"/>
        <v>3.9294080685781787</v>
      </c>
      <c r="W26" s="1107">
        <f>N26+Q26+T26</f>
        <v>3.30588267390144</v>
      </c>
      <c r="X26" s="1242">
        <f t="shared" si="35"/>
        <v>7.2352907424796182</v>
      </c>
      <c r="Z26" s="908">
        <f t="shared" si="36"/>
        <v>1.0913872529254218</v>
      </c>
      <c r="AA26" s="908">
        <f t="shared" si="37"/>
        <v>0.94096183556057478</v>
      </c>
      <c r="AB26" s="908">
        <f t="shared" si="38"/>
        <v>1.0170952143363408</v>
      </c>
      <c r="AD26" s="1143">
        <f>'T6'!F24/'T1'!$N22*100</f>
        <v>9.628320438205018E-6</v>
      </c>
      <c r="AE26" s="802">
        <f>'T6'!G24/'T1'!$N22*100</f>
        <v>3.315556559687391</v>
      </c>
      <c r="AF26" s="1144">
        <f t="shared" si="39"/>
        <v>3.3155661880078293</v>
      </c>
      <c r="AG26" s="577"/>
      <c r="AH26" s="1146">
        <f>'T6'!AB24/'T1'!$C22*100</f>
        <v>1.8747342057768467E-2</v>
      </c>
      <c r="AI26" s="1113">
        <f t="shared" si="40"/>
        <v>2.8273022072174183</v>
      </c>
      <c r="AJ26" s="1143">
        <f t="shared" si="41"/>
        <v>3.6191266373496558</v>
      </c>
      <c r="AK26" s="1144">
        <f t="shared" si="42"/>
        <v>7.1324281857934047</v>
      </c>
      <c r="AL26" s="577"/>
      <c r="AM26" s="1151">
        <f>'T6'!AD24/'T1'!$S22*100</f>
        <v>2.6459357016029652</v>
      </c>
      <c r="AN26" s="1148">
        <f>'T6'!AE24/'T1'!$S22*100</f>
        <v>0.81174968947700865</v>
      </c>
      <c r="AO26" s="1149">
        <f>'T6'!AF24/'T1'!$S22*100</f>
        <v>0.81162506456919814</v>
      </c>
      <c r="AP26" s="1168">
        <f t="shared" si="43"/>
        <v>1.6233747540462069</v>
      </c>
      <c r="AQ26" s="1148">
        <f>'T6'!AH24/'T1'!$S22*100</f>
        <v>7.3965039914723174E-6</v>
      </c>
      <c r="AR26" s="1149">
        <f>'T6'!AI24/'T1'!$S22*100</f>
        <v>2.673401757549124</v>
      </c>
      <c r="AS26" s="1168">
        <f t="shared" si="44"/>
        <v>2.6734091540531155</v>
      </c>
      <c r="AT26" s="1150">
        <f>'T6'!AK24/'T1'!$S22*100</f>
        <v>0</v>
      </c>
      <c r="AU26" s="1148">
        <f>'T6'!AL24/'T1'!$S22*100</f>
        <v>3.4576927875839658</v>
      </c>
      <c r="AV26" s="1149">
        <f>'T6'!AM24/'T1'!$S22*100</f>
        <v>3.4850268221183223</v>
      </c>
      <c r="AW26" s="1150">
        <f t="shared" si="45"/>
        <v>6.9427196097022881</v>
      </c>
      <c r="AX26" s="576"/>
      <c r="AY26" s="577"/>
      <c r="AZ26" s="577"/>
    </row>
    <row r="27" spans="1:52" s="758" customFormat="1" ht="12.75">
      <c r="A27" s="819" t="s">
        <v>208</v>
      </c>
      <c r="B27" s="1113">
        <f>'T6'!B25/'T1'!$C23*100</f>
        <v>3.2845231069856746</v>
      </c>
      <c r="C27" s="576">
        <f>'T6'!C25/'T1'!$C23*100</f>
        <v>0.74465303152791107</v>
      </c>
      <c r="D27" s="576">
        <f>'T6'!D25/'T1'!$C23*100</f>
        <v>0.79508526069155416</v>
      </c>
      <c r="E27" s="1107">
        <f t="shared" si="25"/>
        <v>1.5397382922194653</v>
      </c>
      <c r="F27" s="1107">
        <f>'T6'!F25/'T1'!$C23*100</f>
        <v>2.7721045350834342E-5</v>
      </c>
      <c r="G27" s="1107">
        <f>'T6'!G25/'T1'!$C23*100</f>
        <v>2.7577539039156775</v>
      </c>
      <c r="H27" s="1107">
        <f t="shared" si="26"/>
        <v>2.7577816249610283</v>
      </c>
      <c r="I27" s="1107">
        <f t="shared" si="27"/>
        <v>4.0292038595589368</v>
      </c>
      <c r="J27" s="1107">
        <f t="shared" si="28"/>
        <v>3.5528391646072315</v>
      </c>
      <c r="K27" s="1107">
        <f t="shared" si="29"/>
        <v>7.5820430241661683</v>
      </c>
      <c r="L27" s="1107">
        <f>'T6'!L25/'T1'!$D23*100</f>
        <v>2.5451817149525913</v>
      </c>
      <c r="M27" s="1107">
        <f>'T6'!M25/'T1'!$D23*100</f>
        <v>1.1271044403453465</v>
      </c>
      <c r="N27" s="1107">
        <f>'T6'!N25/'T1'!$D23*100</f>
        <v>1.2079725894185409</v>
      </c>
      <c r="O27" s="1107">
        <f t="shared" si="30"/>
        <v>2.3350770297638874</v>
      </c>
      <c r="P27" s="1107">
        <f>'T6'!P25/'T1'!$D23*100</f>
        <v>0</v>
      </c>
      <c r="Q27" s="1107">
        <f>'T6'!Q25/'T1'!$D23*100</f>
        <v>0.36191130422523032</v>
      </c>
      <c r="R27" s="1107">
        <f t="shared" si="31"/>
        <v>0.36191130422523032</v>
      </c>
      <c r="S27" s="1107">
        <f>'T6'!S25/'T1'!$D23*100</f>
        <v>0</v>
      </c>
      <c r="T27" s="1107">
        <f>'T6'!T25/'T1'!$D23*100</f>
        <v>1.3274930483462637</v>
      </c>
      <c r="U27" s="1107">
        <f t="shared" si="32"/>
        <v>1.3274930483462637</v>
      </c>
      <c r="V27" s="1107">
        <f t="shared" si="33"/>
        <v>3.6722861552979378</v>
      </c>
      <c r="W27" s="1107">
        <f>N27+Q27+T27</f>
        <v>2.8973769419900348</v>
      </c>
      <c r="X27" s="1242">
        <f t="shared" si="35"/>
        <v>6.5696630972879726</v>
      </c>
      <c r="Z27" s="908">
        <f t="shared" si="36"/>
        <v>0.9114173130222134</v>
      </c>
      <c r="AA27" s="908">
        <f t="shared" si="37"/>
        <v>0.81551030253584289</v>
      </c>
      <c r="AB27" s="908">
        <f t="shared" si="38"/>
        <v>0.86647663121253105</v>
      </c>
      <c r="AD27" s="1143">
        <f>'T6'!F25/'T1'!$N23*100</f>
        <v>3.3698111646981104E-5</v>
      </c>
      <c r="AE27" s="802">
        <f>'T6'!G25/'T1'!$N23*100</f>
        <v>3.3523663257616474</v>
      </c>
      <c r="AF27" s="1144">
        <f t="shared" si="39"/>
        <v>3.3524000238732943</v>
      </c>
      <c r="AG27" s="577"/>
      <c r="AH27" s="1146">
        <f>'T6'!AB25/'T1'!$C23*100</f>
        <v>3.3017368018327449E-2</v>
      </c>
      <c r="AI27" s="1113">
        <f t="shared" si="40"/>
        <v>3.3175404750040021</v>
      </c>
      <c r="AJ27" s="1143">
        <f t="shared" si="41"/>
        <v>4.0622212275772647</v>
      </c>
      <c r="AK27" s="1144">
        <f t="shared" si="42"/>
        <v>7.6150603921844962</v>
      </c>
      <c r="AL27" s="577"/>
      <c r="AM27" s="1151">
        <f>'T6'!AD25/'T1'!$S23*100</f>
        <v>3.0495054092593761</v>
      </c>
      <c r="AN27" s="1148">
        <f>'T6'!AE25/'T1'!$S23*100</f>
        <v>0.75867348071828655</v>
      </c>
      <c r="AO27" s="1149">
        <f>'T6'!AF25/'T1'!$S23*100</f>
        <v>0.81005525614926355</v>
      </c>
      <c r="AP27" s="1168">
        <f t="shared" si="43"/>
        <v>1.5687287368675502</v>
      </c>
      <c r="AQ27" s="1148">
        <f>'T6'!AH25/'T1'!$S23*100</f>
        <v>2.5481370426261885E-5</v>
      </c>
      <c r="AR27" s="1149">
        <f>'T6'!AI25/'T1'!$S23*100</f>
        <v>2.6947912755708643</v>
      </c>
      <c r="AS27" s="1168">
        <f t="shared" si="44"/>
        <v>2.6948167569412904</v>
      </c>
      <c r="AT27" s="1150">
        <f>'T6'!AK25/'T1'!$S23*100</f>
        <v>0</v>
      </c>
      <c r="AU27" s="1148">
        <f>'T6'!AL25/'T1'!$S23*100</f>
        <v>3.8082043713480895</v>
      </c>
      <c r="AV27" s="1149">
        <f>'T6'!AM25/'T1'!$S23*100</f>
        <v>3.5048465317201281</v>
      </c>
      <c r="AW27" s="1150">
        <f t="shared" si="45"/>
        <v>7.313050903068218</v>
      </c>
      <c r="AX27" s="576"/>
      <c r="AY27" s="577"/>
      <c r="AZ27" s="577"/>
    </row>
    <row r="28" spans="1:52" s="758" customFormat="1" ht="12.75">
      <c r="A28" s="819" t="s">
        <v>209</v>
      </c>
      <c r="B28" s="1113">
        <f>'T6'!B26/'T1'!$C24*100</f>
        <v>1.4591707965885852</v>
      </c>
      <c r="C28" s="576">
        <f>'T6'!C26/'T1'!$C24*100</f>
        <v>0.96628966470641198</v>
      </c>
      <c r="D28" s="576">
        <f>'T6'!D26/'T1'!$C24*100</f>
        <v>0.82913785761856762</v>
      </c>
      <c r="E28" s="1107">
        <f t="shared" si="25"/>
        <v>1.7954275223249796</v>
      </c>
      <c r="F28" s="1107">
        <f>'T6'!F26/'T1'!$C24*100</f>
        <v>1.4687275605582395</v>
      </c>
      <c r="G28" s="1107">
        <f>'T6'!G26/'T1'!$C24*100</f>
        <v>2.5026639914179363</v>
      </c>
      <c r="H28" s="1107">
        <f t="shared" si="26"/>
        <v>3.9713915519761755</v>
      </c>
      <c r="I28" s="1107">
        <f t="shared" si="27"/>
        <v>3.8941880218532363</v>
      </c>
      <c r="J28" s="1107">
        <f t="shared" si="28"/>
        <v>3.3318018490365038</v>
      </c>
      <c r="K28" s="1107">
        <f t="shared" si="29"/>
        <v>7.2259898708897401</v>
      </c>
      <c r="L28" s="1107">
        <f>'T6'!L26/'T1'!$D24*100</f>
        <v>8.5246415288528432</v>
      </c>
      <c r="M28" s="1107">
        <f>'T6'!M26/'T1'!$D24*100</f>
        <v>1.0547825991717008</v>
      </c>
      <c r="N28" s="1107">
        <f>'T6'!N26/'T1'!$D24*100</f>
        <v>0.95715349053722443</v>
      </c>
      <c r="O28" s="1107">
        <f t="shared" si="30"/>
        <v>2.0119360897089251</v>
      </c>
      <c r="P28" s="1107">
        <f>'T6'!P26/'T1'!$D24*100</f>
        <v>0.37839801404602552</v>
      </c>
      <c r="Q28" s="1107">
        <f>'T6'!Q26/'T1'!$D24*100</f>
        <v>0.64477790817590841</v>
      </c>
      <c r="R28" s="1107">
        <f t="shared" si="31"/>
        <v>1.0231759222219339</v>
      </c>
      <c r="S28" s="1107">
        <f>'T6'!S26/'T1'!$D24*100</f>
        <v>1.9113027778146738</v>
      </c>
      <c r="T28" s="1107">
        <f>'T6'!T26/'T1'!$D24*100</f>
        <v>0.79075771237633075</v>
      </c>
      <c r="U28" s="1107">
        <f t="shared" si="32"/>
        <v>2.7020604901910046</v>
      </c>
      <c r="V28" s="1107">
        <f>L28+M28+P28+S28</f>
        <v>11.869124919885243</v>
      </c>
      <c r="W28" s="1107">
        <f t="shared" si="34"/>
        <v>2.3926891110894637</v>
      </c>
      <c r="X28" s="1242">
        <f t="shared" si="35"/>
        <v>14.261814030974707</v>
      </c>
      <c r="Z28" s="908">
        <f t="shared" si="36"/>
        <v>3.0479075107002025</v>
      </c>
      <c r="AA28" s="908">
        <f t="shared" si="37"/>
        <v>0.71813667784036606</v>
      </c>
      <c r="AB28" s="908">
        <f t="shared" si="38"/>
        <v>1.9736830919773545</v>
      </c>
      <c r="AD28" s="1143">
        <f>'T6'!F26/'T1'!$N24*100</f>
        <v>2.0254169230207597</v>
      </c>
      <c r="AE28" s="802">
        <f>'T6'!G26/'T1'!$N24*100</f>
        <v>3.4512445581983546</v>
      </c>
      <c r="AF28" s="1144">
        <f t="shared" si="39"/>
        <v>5.4766614812191143</v>
      </c>
      <c r="AG28" s="577"/>
      <c r="AH28" s="1146">
        <f>'T6'!AB26/'T1'!$C24*100</f>
        <v>1.7686869176506116E-2</v>
      </c>
      <c r="AI28" s="1113">
        <f t="shared" si="40"/>
        <v>1.4768576657650914</v>
      </c>
      <c r="AJ28" s="1143">
        <f t="shared" si="41"/>
        <v>3.9118748910297425</v>
      </c>
      <c r="AK28" s="1144">
        <f t="shared" si="42"/>
        <v>7.2436767400662463</v>
      </c>
      <c r="AL28" s="577"/>
      <c r="AM28" s="1151">
        <f>'T6'!AD26/'T1'!$S24*100</f>
        <v>1.4247585020526328</v>
      </c>
      <c r="AN28" s="1148">
        <f>'T6'!AE26/'T1'!$S24*100</f>
        <v>0.95093481640839816</v>
      </c>
      <c r="AO28" s="1149">
        <f>'T6'!AF26/'T1'!$S24*100</f>
        <v>0.81578490225483657</v>
      </c>
      <c r="AP28" s="1168">
        <f t="shared" si="43"/>
        <v>1.7667197186632349</v>
      </c>
      <c r="AQ28" s="1148">
        <f>'T6'!AH26/'T1'!$S24*100</f>
        <v>1.4607548510298516</v>
      </c>
      <c r="AR28" s="1149">
        <f>'T6'!AI26/'T1'!$S24*100</f>
        <v>2.489078753701591</v>
      </c>
      <c r="AS28" s="1168">
        <f t="shared" si="44"/>
        <v>3.9498336047314426</v>
      </c>
      <c r="AT28" s="1150">
        <f>'T6'!AK26/'T1'!$S24*100</f>
        <v>3.0117237545394689E-2</v>
      </c>
      <c r="AU28" s="1148">
        <f>'T6'!AL26/'T1'!$S24*100</f>
        <v>3.8665654070362772</v>
      </c>
      <c r="AV28" s="1149">
        <f>'T6'!AM26/'T1'!$S24*100</f>
        <v>3.3048636559564275</v>
      </c>
      <c r="AW28" s="1150">
        <f t="shared" si="45"/>
        <v>7.1714290629927042</v>
      </c>
      <c r="AX28" s="576"/>
      <c r="AY28" s="577"/>
      <c r="AZ28" s="577"/>
    </row>
    <row r="29" spans="1:52" s="644" customFormat="1" ht="12.75">
      <c r="A29" s="821" t="s">
        <v>210</v>
      </c>
      <c r="B29" s="1113">
        <f>'T6'!B27/'T1'!$C25*100</f>
        <v>3.0066418652423312</v>
      </c>
      <c r="C29" s="576">
        <f>'T6'!C27/'T1'!$C25*100</f>
        <v>0.62851722087538342</v>
      </c>
      <c r="D29" s="576">
        <f>'T6'!D27/'T1'!$C25*100</f>
        <v>0.78586647650982722</v>
      </c>
      <c r="E29" s="1107">
        <f t="shared" si="25"/>
        <v>1.4143836973852106</v>
      </c>
      <c r="F29" s="1107">
        <f>'T6'!F27/'T1'!$C25*100</f>
        <v>4.6858698812264319E-5</v>
      </c>
      <c r="G29" s="1107">
        <f>'T6'!G27/'T1'!$C25*100</f>
        <v>2.6950591068550627</v>
      </c>
      <c r="H29" s="1107">
        <f t="shared" si="26"/>
        <v>2.6951059655538749</v>
      </c>
      <c r="I29" s="1107">
        <f t="shared" si="27"/>
        <v>3.6352059448165268</v>
      </c>
      <c r="J29" s="1107">
        <f t="shared" si="28"/>
        <v>3.4809255833648898</v>
      </c>
      <c r="K29" s="1107">
        <f t="shared" si="29"/>
        <v>7.1161315281814161</v>
      </c>
      <c r="L29" s="1107">
        <f>'T6'!L27/'T1'!$D25*100</f>
        <v>2.5975536383165672</v>
      </c>
      <c r="M29" s="1107">
        <f>'T6'!M27/'T1'!$D25*100</f>
        <v>1.1424334348387319</v>
      </c>
      <c r="N29" s="1107">
        <f>'T6'!N27/'T1'!$D25*100</f>
        <v>1.4510502087153219</v>
      </c>
      <c r="O29" s="1107">
        <f t="shared" si="30"/>
        <v>2.5934836435540536</v>
      </c>
      <c r="P29" s="1107">
        <f>'T6'!P27/'T1'!$D25*100</f>
        <v>0</v>
      </c>
      <c r="Q29" s="1107">
        <f>'T6'!Q27/'T1'!$D25*100</f>
        <v>0.26330742415821573</v>
      </c>
      <c r="R29" s="1107">
        <f t="shared" si="31"/>
        <v>0.26330742415821573</v>
      </c>
      <c r="S29" s="1107">
        <f>'T6'!S27/'T1'!$D25*100</f>
        <v>0</v>
      </c>
      <c r="T29" s="1107">
        <f>'T6'!T27/'T1'!$D25*100</f>
        <v>1.5054887909039545</v>
      </c>
      <c r="U29" s="1107">
        <f t="shared" si="32"/>
        <v>1.5054887909039545</v>
      </c>
      <c r="V29" s="1107">
        <f t="shared" si="33"/>
        <v>3.7399870731552989</v>
      </c>
      <c r="W29" s="1107">
        <f>N29+Q29+T29</f>
        <v>3.2198464237774922</v>
      </c>
      <c r="X29" s="1242">
        <f t="shared" si="35"/>
        <v>6.9598334969327915</v>
      </c>
      <c r="Z29" s="908">
        <f t="shared" si="36"/>
        <v>1.0288239868467921</v>
      </c>
      <c r="AA29" s="908">
        <f t="shared" si="37"/>
        <v>0.92499720165375632</v>
      </c>
      <c r="AB29" s="908">
        <f t="shared" si="38"/>
        <v>0.9780360957874864</v>
      </c>
      <c r="AD29" s="1143">
        <f>'T6'!F27/'T1'!$N25*100</f>
        <v>5.6423196376347223E-5</v>
      </c>
      <c r="AE29" s="802">
        <f>'T6'!G27/'T1'!$N25*100</f>
        <v>3.2451573152122291</v>
      </c>
      <c r="AF29" s="1144">
        <f t="shared" si="39"/>
        <v>3.2452137384086055</v>
      </c>
      <c r="AG29" s="577"/>
      <c r="AH29" s="1146">
        <f>'T6'!AB27/'T1'!$C25*100</f>
        <v>2.7428572363928136E-2</v>
      </c>
      <c r="AI29" s="1113">
        <f t="shared" si="40"/>
        <v>3.0340704376062595</v>
      </c>
      <c r="AJ29" s="1143">
        <f t="shared" si="41"/>
        <v>3.6626345171804551</v>
      </c>
      <c r="AK29" s="1144">
        <f t="shared" si="42"/>
        <v>7.1435601005453444</v>
      </c>
      <c r="AL29" s="577"/>
      <c r="AM29" s="1151">
        <f>'T6'!AD27/'T1'!$S25*100</f>
        <v>2.8647846722193187</v>
      </c>
      <c r="AN29" s="1148">
        <f>'T6'!AE27/'T1'!$S25*100</f>
        <v>0.64910763986438069</v>
      </c>
      <c r="AO29" s="1149">
        <f>'T6'!AF27/'T1'!$S25*100</f>
        <v>0.81161170588987097</v>
      </c>
      <c r="AP29" s="1168">
        <f t="shared" si="43"/>
        <v>1.4607193457542516</v>
      </c>
      <c r="AQ29" s="1148">
        <f>'T6'!AH27/'T1'!$S25*100</f>
        <v>4.4244220718694188E-5</v>
      </c>
      <c r="AR29" s="1149">
        <f>'T6'!AI27/'T1'!$S25*100</f>
        <v>2.6555037655787759</v>
      </c>
      <c r="AS29" s="1168">
        <f t="shared" si="44"/>
        <v>2.6555480097994946</v>
      </c>
      <c r="AT29" s="1150">
        <f>'T6'!AK27/'T1'!$S25*100</f>
        <v>0</v>
      </c>
      <c r="AU29" s="1148">
        <f>'T6'!AL27/'T1'!$S25*100</f>
        <v>3.5139365563044178</v>
      </c>
      <c r="AV29" s="1149">
        <f>'T6'!AM27/'T1'!$S25*100</f>
        <v>3.4671154714686465</v>
      </c>
      <c r="AW29" s="1150">
        <f t="shared" si="45"/>
        <v>6.9810520277730639</v>
      </c>
      <c r="AX29" s="576"/>
      <c r="AY29" s="577"/>
      <c r="AZ29" s="577"/>
    </row>
    <row r="30" spans="1:52" s="644" customFormat="1" ht="12.75">
      <c r="A30" s="821" t="s">
        <v>211</v>
      </c>
      <c r="B30" s="1113">
        <f>'T6'!B28/'T1'!$C26*100</f>
        <v>4.189725221147758</v>
      </c>
      <c r="C30" s="576">
        <f>'T6'!C28/'T1'!$C26*100</f>
        <v>0.68718088256540055</v>
      </c>
      <c r="D30" s="576">
        <f>'T6'!D28/'T1'!$C26*100</f>
        <v>0.77877976319227515</v>
      </c>
      <c r="E30" s="1107">
        <f t="shared" si="25"/>
        <v>1.4659606457576757</v>
      </c>
      <c r="F30" s="1107">
        <f>'T6'!F28/'T1'!$C26*100</f>
        <v>5.9786119171999066E-2</v>
      </c>
      <c r="G30" s="1107">
        <f>'T6'!G28/'T1'!$C26*100</f>
        <v>2.8174709704760428</v>
      </c>
      <c r="H30" s="1107">
        <f t="shared" si="26"/>
        <v>2.8772570896480421</v>
      </c>
      <c r="I30" s="1107">
        <f t="shared" si="27"/>
        <v>4.9366922228851582</v>
      </c>
      <c r="J30" s="1107">
        <f t="shared" si="28"/>
        <v>3.596250733668318</v>
      </c>
      <c r="K30" s="1107">
        <f t="shared" si="29"/>
        <v>8.5329429565534767</v>
      </c>
      <c r="L30" s="1107">
        <f>'T6'!L28/'T1'!$D26*100</f>
        <v>6.4761928913352156</v>
      </c>
      <c r="M30" s="1107">
        <f>'T6'!M28/'T1'!$D26*100</f>
        <v>1.862859851347529</v>
      </c>
      <c r="N30" s="1107">
        <f>'T6'!N28/'T1'!$D26*100</f>
        <v>2.147732068176599</v>
      </c>
      <c r="O30" s="1107">
        <f t="shared" si="30"/>
        <v>4.0105919195241277</v>
      </c>
      <c r="P30" s="1107">
        <f>'T6'!P28/'T1'!$D26*100</f>
        <v>0</v>
      </c>
      <c r="Q30" s="1107">
        <f>'T6'!Q28/'T1'!$D26*100</f>
        <v>0.46600370284371484</v>
      </c>
      <c r="R30" s="1107">
        <f t="shared" si="31"/>
        <v>0.46600370284371484</v>
      </c>
      <c r="S30" s="1107">
        <f>'T6'!S28/'T1'!$D26*100</f>
        <v>0.1742310490855474</v>
      </c>
      <c r="T30" s="1107">
        <f>'T6'!T28/'T1'!$D26*100</f>
        <v>1.2989494688662773</v>
      </c>
      <c r="U30" s="1107">
        <f t="shared" si="32"/>
        <v>1.4731805179518247</v>
      </c>
      <c r="V30" s="1107">
        <f>L30+M30+P30+S30</f>
        <v>8.5132837917682913</v>
      </c>
      <c r="W30" s="1107">
        <f>N30+Q30+T30</f>
        <v>3.9126852398865912</v>
      </c>
      <c r="X30" s="1242">
        <f t="shared" si="35"/>
        <v>12.425969031654883</v>
      </c>
      <c r="Z30" s="908">
        <f t="shared" si="36"/>
        <v>1.7244915030965533</v>
      </c>
      <c r="AA30" s="908">
        <f t="shared" si="37"/>
        <v>1.0879901123844882</v>
      </c>
      <c r="AB30" s="908">
        <f t="shared" si="38"/>
        <v>1.4562348646795398</v>
      </c>
      <c r="AD30" s="1143">
        <f>'T6'!F28/'T1'!$N26*100</f>
        <v>7.399191441222891E-2</v>
      </c>
      <c r="AE30" s="802">
        <f>'T6'!G28/'T1'!$N26*100</f>
        <v>3.4869309765140297</v>
      </c>
      <c r="AF30" s="1144">
        <f t="shared" si="39"/>
        <v>3.5609228909262587</v>
      </c>
      <c r="AG30" s="577"/>
      <c r="AH30" s="1146">
        <f>'T6'!AB28/'T1'!$C26*100</f>
        <v>2.3084955481196805E-2</v>
      </c>
      <c r="AI30" s="1113">
        <f t="shared" si="40"/>
        <v>4.2128101766289552</v>
      </c>
      <c r="AJ30" s="1143">
        <f t="shared" si="41"/>
        <v>4.9597771783663553</v>
      </c>
      <c r="AK30" s="1144">
        <f t="shared" si="42"/>
        <v>8.5560279120346738</v>
      </c>
      <c r="AL30" s="577"/>
      <c r="AM30" s="1151">
        <f>'T6'!AD28/'T1'!$S26*100</f>
        <v>3.9880093125844782</v>
      </c>
      <c r="AN30" s="1148">
        <f>'T6'!AE28/'T1'!$S26*100</f>
        <v>0.71312555198350569</v>
      </c>
      <c r="AO30" s="1149">
        <f>'T6'!AF28/'T1'!$S26*100</f>
        <v>0.80818276903566133</v>
      </c>
      <c r="AP30" s="1168">
        <f t="shared" si="43"/>
        <v>1.5213083210191671</v>
      </c>
      <c r="AQ30" s="1148">
        <f>'T6'!AH28/'T1'!$S26*100</f>
        <v>5.6595856453234471E-2</v>
      </c>
      <c r="AR30" s="1149">
        <f>'T6'!AI28/'T1'!$S26*100</f>
        <v>2.7779229967682739</v>
      </c>
      <c r="AS30" s="1168">
        <f t="shared" si="44"/>
        <v>2.8345188532215082</v>
      </c>
      <c r="AT30" s="1150">
        <f>'T6'!AK28/'T1'!$S26*100</f>
        <v>5.8938484867975156E-2</v>
      </c>
      <c r="AU30" s="1148">
        <f>'T6'!AL28/'T1'!$S26*100</f>
        <v>4.8166692058891938</v>
      </c>
      <c r="AV30" s="1149">
        <f>'T6'!AM28/'T1'!$S26*100</f>
        <v>3.5861057658039353</v>
      </c>
      <c r="AW30" s="1150">
        <f t="shared" si="45"/>
        <v>8.4027749716931286</v>
      </c>
      <c r="AX30" s="576"/>
      <c r="AY30" s="577"/>
      <c r="AZ30" s="577"/>
    </row>
    <row r="31" spans="1:52" s="644" customFormat="1" ht="12.75">
      <c r="A31" s="821" t="s">
        <v>212</v>
      </c>
      <c r="B31" s="1113">
        <f>'T6'!B29/'T1'!$C27*100</f>
        <v>2.8612166113102488</v>
      </c>
      <c r="C31" s="576">
        <f>'T6'!C29/'T1'!$C27*100</f>
        <v>0.71747068197046271</v>
      </c>
      <c r="D31" s="576">
        <f>'T6'!D29/'T1'!$C27*100</f>
        <v>0.76386099206715341</v>
      </c>
      <c r="E31" s="1107">
        <f t="shared" si="25"/>
        <v>1.4813316740376161</v>
      </c>
      <c r="F31" s="1107">
        <f>'T6'!F29/'T1'!$C27*100</f>
        <v>2.1067164132708733E-5</v>
      </c>
      <c r="G31" s="1107">
        <f>'T6'!G29/'T1'!$C27*100</f>
        <v>2.905539908291249</v>
      </c>
      <c r="H31" s="1107">
        <f t="shared" si="26"/>
        <v>2.9055609754553817</v>
      </c>
      <c r="I31" s="1107">
        <f t="shared" si="27"/>
        <v>3.5787083604448444</v>
      </c>
      <c r="J31" s="1107">
        <f t="shared" si="28"/>
        <v>3.6694009003584025</v>
      </c>
      <c r="K31" s="1107">
        <f t="shared" si="29"/>
        <v>7.2481092608032469</v>
      </c>
      <c r="L31" s="1107">
        <f>'T6'!L29/'T1'!$D27*100</f>
        <v>3.6303661630418786</v>
      </c>
      <c r="M31" s="1107">
        <f>'T6'!M29/'T1'!$D27*100</f>
        <v>1.3718430787326739</v>
      </c>
      <c r="N31" s="1107">
        <f>'T6'!N29/'T1'!$D27*100</f>
        <v>1.4976475198000914</v>
      </c>
      <c r="O31" s="1107">
        <f t="shared" si="30"/>
        <v>2.8694905985327654</v>
      </c>
      <c r="P31" s="1107">
        <f>'T6'!P29/'T1'!$D27*100</f>
        <v>0</v>
      </c>
      <c r="Q31" s="1107">
        <f>'T6'!Q29/'T1'!$D27*100</f>
        <v>0.42539084766448465</v>
      </c>
      <c r="R31" s="1107">
        <f t="shared" si="31"/>
        <v>0.42539084766448465</v>
      </c>
      <c r="S31" s="1107">
        <f>'T6'!S29/'T1'!$D27*100</f>
        <v>0</v>
      </c>
      <c r="T31" s="1107">
        <f>'T6'!T29/'T1'!$D27*100</f>
        <v>1.6288472503146276</v>
      </c>
      <c r="U31" s="1107">
        <f t="shared" si="32"/>
        <v>1.6288472503146276</v>
      </c>
      <c r="V31" s="1107">
        <f t="shared" si="33"/>
        <v>5.002209241774553</v>
      </c>
      <c r="W31" s="1107">
        <f>N31+Q31+T31</f>
        <v>3.5518856177792038</v>
      </c>
      <c r="X31" s="1242">
        <f t="shared" si="35"/>
        <v>8.5540948595537571</v>
      </c>
      <c r="Z31" s="908">
        <f t="shared" si="36"/>
        <v>1.3977694570095571</v>
      </c>
      <c r="AA31" s="908">
        <f t="shared" si="37"/>
        <v>0.96797425907653734</v>
      </c>
      <c r="AB31" s="908">
        <f t="shared" si="38"/>
        <v>1.1801829348535204</v>
      </c>
      <c r="AD31" s="1143">
        <f>'T6'!F29/'T1'!$N27*100</f>
        <v>2.5308600652476839E-5</v>
      </c>
      <c r="AE31" s="802">
        <f>'T6'!G29/'T1'!$N27*100</f>
        <v>3.490510101670838</v>
      </c>
      <c r="AF31" s="1144">
        <f t="shared" si="39"/>
        <v>3.4905354102714905</v>
      </c>
      <c r="AG31" s="577"/>
      <c r="AH31" s="1146">
        <f>'T6'!AB29/'T1'!$C27*100</f>
        <v>3.2460675715045489E-2</v>
      </c>
      <c r="AI31" s="1113">
        <f t="shared" si="40"/>
        <v>2.8936772870252945</v>
      </c>
      <c r="AJ31" s="1143">
        <f t="shared" si="41"/>
        <v>3.61116903615989</v>
      </c>
      <c r="AK31" s="1144">
        <f t="shared" si="42"/>
        <v>7.2805699365182921</v>
      </c>
      <c r="AL31" s="577"/>
      <c r="AM31" s="1151">
        <f>'T6'!AD29/'T1'!$S27*100</f>
        <v>2.6088192851645253</v>
      </c>
      <c r="AN31" s="1148">
        <f>'T6'!AE29/'T1'!$S27*100</f>
        <v>0.75936196535225098</v>
      </c>
      <c r="AO31" s="1149">
        <f>'T6'!AF29/'T1'!$S27*100</f>
        <v>0.80846088734802624</v>
      </c>
      <c r="AP31" s="1168">
        <f t="shared" si="43"/>
        <v>1.5678228527002771</v>
      </c>
      <c r="AQ31" s="1148">
        <f>'T6'!AH29/'T1'!$S27*100</f>
        <v>1.8993280390860841E-5</v>
      </c>
      <c r="AR31" s="1149">
        <f>'T6'!AI29/'T1'!$S27*100</f>
        <v>2.8184281155830568</v>
      </c>
      <c r="AS31" s="1168">
        <f t="shared" si="44"/>
        <v>2.8184471088634475</v>
      </c>
      <c r="AT31" s="1150">
        <f>'T6'!AK29/'T1'!$S27*100</f>
        <v>0</v>
      </c>
      <c r="AU31" s="1148">
        <f>'T6'!AL29/'T1'!$S27*100</f>
        <v>3.3682002437971668</v>
      </c>
      <c r="AV31" s="1149">
        <f>'T6'!AM29/'T1'!$S27*100</f>
        <v>3.6268890029310832</v>
      </c>
      <c r="AW31" s="1150">
        <f t="shared" si="45"/>
        <v>6.9950892467282504</v>
      </c>
      <c r="AX31" s="576"/>
      <c r="AY31" s="577"/>
      <c r="AZ31" s="577"/>
    </row>
    <row r="32" spans="1:52" s="644" customFormat="1" ht="12.75">
      <c r="A32" s="821" t="s">
        <v>213</v>
      </c>
      <c r="B32" s="1113">
        <f>'T6'!B30/'T1'!$C28*100</f>
        <v>3.7769643760994098</v>
      </c>
      <c r="C32" s="576">
        <f>'T6'!C30/'T1'!$C28*100</f>
        <v>0.73338186703674546</v>
      </c>
      <c r="D32" s="576">
        <f>'T6'!D30/'T1'!$C28*100</f>
        <v>0.7969119743866443</v>
      </c>
      <c r="E32" s="1107">
        <f t="shared" si="25"/>
        <v>1.5302938414233898</v>
      </c>
      <c r="F32" s="1107">
        <f>'T6'!F30/'T1'!$C28*100</f>
        <v>3.2783549193145106E-2</v>
      </c>
      <c r="G32" s="1107">
        <f>'T6'!G30/'T1'!$C28*100</f>
        <v>2.8165868854342491</v>
      </c>
      <c r="H32" s="1107">
        <f t="shared" si="26"/>
        <v>2.849370434627394</v>
      </c>
      <c r="I32" s="1107">
        <f t="shared" si="27"/>
        <v>4.5431297923293004</v>
      </c>
      <c r="J32" s="1107">
        <f t="shared" si="28"/>
        <v>3.6134988598208935</v>
      </c>
      <c r="K32" s="1107">
        <f t="shared" si="29"/>
        <v>8.1566286521501929</v>
      </c>
      <c r="L32" s="1107">
        <f>'T6'!L30/'T1'!$D28*100</f>
        <v>6.4833766615485091</v>
      </c>
      <c r="M32" s="1107">
        <f>'T6'!M30/'T1'!$D28*100</f>
        <v>1.3206145565401202</v>
      </c>
      <c r="N32" s="1107">
        <f>'T6'!N30/'T1'!$D28*100</f>
        <v>1.4448859385837332</v>
      </c>
      <c r="O32" s="1107">
        <f t="shared" si="30"/>
        <v>2.7655004951238533</v>
      </c>
      <c r="P32" s="1107">
        <f>'T6'!P30/'T1'!$D28*100</f>
        <v>0</v>
      </c>
      <c r="Q32" s="1107">
        <f>'T6'!Q30/'T1'!$D28*100</f>
        <v>0.53358323433314503</v>
      </c>
      <c r="R32" s="1107">
        <f t="shared" si="31"/>
        <v>0.53358323433314503</v>
      </c>
      <c r="S32" s="1107">
        <f>'T6'!S30/'T1'!$D28*100</f>
        <v>0.16068490502100805</v>
      </c>
      <c r="T32" s="1107">
        <f>'T6'!T30/'T1'!$D28*100</f>
        <v>1.2352262615616787</v>
      </c>
      <c r="U32" s="1107">
        <f t="shared" si="32"/>
        <v>1.3959111665826867</v>
      </c>
      <c r="V32" s="1107">
        <f>L32+M32+P32+S32</f>
        <v>7.9646761231096379</v>
      </c>
      <c r="W32" s="1107">
        <f>N32+Q32+T32</f>
        <v>3.2136954344785567</v>
      </c>
      <c r="X32" s="1242">
        <f t="shared" si="35"/>
        <v>11.178371557588195</v>
      </c>
      <c r="Z32" s="908">
        <f t="shared" si="36"/>
        <v>1.7531253754971596</v>
      </c>
      <c r="AA32" s="908">
        <f t="shared" si="37"/>
        <v>0.88935836405323965</v>
      </c>
      <c r="AB32" s="908">
        <f t="shared" si="38"/>
        <v>1.3704646900458599</v>
      </c>
      <c r="AD32" s="1143">
        <f>'T6'!F30/'T1'!$N28*100</f>
        <v>4.0652780986919927E-2</v>
      </c>
      <c r="AE32" s="802">
        <f>'T6'!G30/'T1'!$N28*100</f>
        <v>3.4926691161349712</v>
      </c>
      <c r="AF32" s="1144">
        <f t="shared" si="39"/>
        <v>3.5333218971218909</v>
      </c>
      <c r="AG32" s="577"/>
      <c r="AH32" s="1146">
        <f>'T6'!AB30/'T1'!$C28*100</f>
        <v>2.7604665635404091E-2</v>
      </c>
      <c r="AI32" s="1113">
        <f t="shared" si="40"/>
        <v>3.8045690417348137</v>
      </c>
      <c r="AJ32" s="1143">
        <f t="shared" si="41"/>
        <v>4.5707344579647042</v>
      </c>
      <c r="AK32" s="1144">
        <f t="shared" si="42"/>
        <v>8.1842333177855977</v>
      </c>
      <c r="AL32" s="577"/>
      <c r="AM32" s="1151">
        <f>'T6'!AD30/'T1'!$S28*100</f>
        <v>3.5157223047767214</v>
      </c>
      <c r="AN32" s="1148">
        <f>'T6'!AE30/'T1'!$S28*100</f>
        <v>0.73151307199038795</v>
      </c>
      <c r="AO32" s="1149">
        <f>'T6'!AF30/'T1'!$S28*100</f>
        <v>0.79528022711837165</v>
      </c>
      <c r="AP32" s="1168">
        <f t="shared" si="43"/>
        <v>1.5267932991087596</v>
      </c>
      <c r="AQ32" s="1148">
        <f>'T6'!AH30/'T1'!$S28*100</f>
        <v>3.0294588917626711E-2</v>
      </c>
      <c r="AR32" s="1149">
        <f>'T6'!AI30/'T1'!$S28*100</f>
        <v>2.7567598600575689</v>
      </c>
      <c r="AS32" s="1168">
        <f t="shared" si="44"/>
        <v>2.7870544489751956</v>
      </c>
      <c r="AT32" s="1150">
        <f>'T6'!AK30/'T1'!$S28*100</f>
        <v>7.3069097337115196E-2</v>
      </c>
      <c r="AU32" s="1148">
        <f>'T6'!AL30/'T1'!$S28*100</f>
        <v>4.3505990630218516</v>
      </c>
      <c r="AV32" s="1149">
        <f>'T6'!AM30/'T1'!$S28*100</f>
        <v>3.5520400871759401</v>
      </c>
      <c r="AW32" s="1150">
        <f t="shared" si="45"/>
        <v>7.9026391501977917</v>
      </c>
      <c r="AX32" s="576"/>
      <c r="AY32" s="577"/>
      <c r="AZ32" s="577"/>
    </row>
    <row r="33" spans="1:52" s="644" customFormat="1" ht="13.5" thickBot="1">
      <c r="A33" s="1261" t="s">
        <v>214</v>
      </c>
      <c r="B33" s="1262">
        <f>'T6'!B31/'T1'!$C29*100</f>
        <v>3.3614684979710932</v>
      </c>
      <c r="C33" s="1254">
        <f>'T6'!C31/'T1'!$C29*100</f>
        <v>0.74120736375068186</v>
      </c>
      <c r="D33" s="1254">
        <f>'T6'!D31/'T1'!$C29*100</f>
        <v>0.79482793356869808</v>
      </c>
      <c r="E33" s="1263">
        <f t="shared" si="25"/>
        <v>1.5360352973193798</v>
      </c>
      <c r="F33" s="1263">
        <f>'T6'!F31/'T1'!$C29*100</f>
        <v>3.2237216853990393E-3</v>
      </c>
      <c r="G33" s="1263">
        <f>'T6'!G31/'T1'!$C29*100</f>
        <v>3.0280596729850235</v>
      </c>
      <c r="H33" s="1263">
        <f t="shared" si="26"/>
        <v>3.0312833946704227</v>
      </c>
      <c r="I33" s="1263">
        <f t="shared" si="27"/>
        <v>4.1058995834071741</v>
      </c>
      <c r="J33" s="1263">
        <f t="shared" si="28"/>
        <v>3.8228876065537216</v>
      </c>
      <c r="K33" s="1263">
        <f t="shared" si="29"/>
        <v>7.9287871899608957</v>
      </c>
      <c r="L33" s="1263">
        <f>'T6'!L31/'T1'!$D29*100</f>
        <v>6.0591271001285074</v>
      </c>
      <c r="M33" s="1263">
        <f>'T6'!M31/'T1'!$D29*100</f>
        <v>2.1174151133572439</v>
      </c>
      <c r="N33" s="1263">
        <f>'T6'!N31/'T1'!$D29*100</f>
        <v>2.2856847296532679</v>
      </c>
      <c r="O33" s="1263">
        <f t="shared" si="30"/>
        <v>4.4030998430105122</v>
      </c>
      <c r="P33" s="1263">
        <f>'T6'!P31/'T1'!$D29*100</f>
        <v>0</v>
      </c>
      <c r="Q33" s="1263">
        <f>'T6'!Q31/'T1'!$D29*100</f>
        <v>0.50816536093272968</v>
      </c>
      <c r="R33" s="1263">
        <f t="shared" si="31"/>
        <v>0.50816536093272968</v>
      </c>
      <c r="S33" s="1263">
        <f>'T6'!S31/'T1'!$D29*100</f>
        <v>0.16080746363229231</v>
      </c>
      <c r="T33" s="1263">
        <f>'T6'!T31/'T1'!$D29*100</f>
        <v>1.19477613553164</v>
      </c>
      <c r="U33" s="1263">
        <f t="shared" si="32"/>
        <v>1.3555835991639322</v>
      </c>
      <c r="V33" s="1263">
        <f>L33+M33+P33+S33</f>
        <v>8.3373496771180431</v>
      </c>
      <c r="W33" s="1263">
        <f>N33+Q33+T33</f>
        <v>3.9886262261176375</v>
      </c>
      <c r="X33" s="1264">
        <f t="shared" si="35"/>
        <v>12.32597590323568</v>
      </c>
      <c r="Z33" s="908">
        <f t="shared" si="36"/>
        <v>2.0305780761933563</v>
      </c>
      <c r="AA33" s="908">
        <f t="shared" si="37"/>
        <v>1.043354300890192</v>
      </c>
      <c r="AB33" s="908">
        <f t="shared" si="38"/>
        <v>1.5545852862392779</v>
      </c>
      <c r="AD33" s="1169">
        <f>'T6'!F31/'T1'!$N29*100</f>
        <v>3.978279393721273E-3</v>
      </c>
      <c r="AE33" s="807">
        <f>'T6'!G31/'T1'!$N29*100</f>
        <v>3.7368199167303597</v>
      </c>
      <c r="AF33" s="1170">
        <f t="shared" si="39"/>
        <v>3.7407981961240808</v>
      </c>
      <c r="AG33" s="577"/>
      <c r="AH33" s="1171">
        <f>'T6'!AB31/'T1'!$C29*100</f>
        <v>2.3541234435798489E-2</v>
      </c>
      <c r="AI33" s="1114">
        <f t="shared" si="40"/>
        <v>3.3850097324068917</v>
      </c>
      <c r="AJ33" s="1169">
        <f t="shared" si="41"/>
        <v>4.1294408178429727</v>
      </c>
      <c r="AK33" s="1170">
        <f t="shared" si="42"/>
        <v>7.9523284243966943</v>
      </c>
      <c r="AL33" s="577"/>
      <c r="AM33" s="1172">
        <f>'T6'!AD31/'T1'!$S29*100</f>
        <v>3.2338978244451817</v>
      </c>
      <c r="AN33" s="1173">
        <f>'T6'!AE31/'T1'!$S29*100</f>
        <v>0.75136150672406565</v>
      </c>
      <c r="AO33" s="1174">
        <f>'T6'!AF31/'T1'!$S29*100</f>
        <v>0.80571664956290456</v>
      </c>
      <c r="AP33" s="1175">
        <f t="shared" si="43"/>
        <v>1.5570781562869702</v>
      </c>
      <c r="AQ33" s="1173">
        <f>'T6'!AH31/'T1'!$S29*100</f>
        <v>3.0798099175968806E-3</v>
      </c>
      <c r="AR33" s="1174">
        <f>'T6'!AI31/'T1'!$S29*100</f>
        <v>2.9927899670080857</v>
      </c>
      <c r="AS33" s="1175">
        <f t="shared" si="44"/>
        <v>2.9958697769256828</v>
      </c>
      <c r="AT33" s="1176">
        <f>'T6'!AK31/'T1'!$S29*100</f>
        <v>2.8231778134047796E-2</v>
      </c>
      <c r="AU33" s="1173">
        <f>'T6'!AL31/'T1'!$S29*100</f>
        <v>4.016570919220892</v>
      </c>
      <c r="AV33" s="1174">
        <f>'T6'!AM31/'T1'!$S29*100</f>
        <v>3.7985066165709904</v>
      </c>
      <c r="AW33" s="1176">
        <f t="shared" si="45"/>
        <v>7.8150775357918825</v>
      </c>
      <c r="AX33" s="576"/>
      <c r="AY33" s="577"/>
      <c r="AZ33" s="577"/>
    </row>
    <row r="34" spans="1:52" s="485" customFormat="1" ht="15.75">
      <c r="A34" s="903" t="s">
        <v>40</v>
      </c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  <c r="O34" s="1141"/>
      <c r="P34" s="1141"/>
      <c r="Q34" s="1141"/>
      <c r="R34" s="1141"/>
      <c r="S34" s="1141"/>
      <c r="T34" s="1141"/>
      <c r="U34" s="1141"/>
      <c r="V34" s="1141"/>
      <c r="W34" s="1141"/>
      <c r="X34" s="1141"/>
      <c r="Z34" s="902"/>
      <c r="AA34" s="902"/>
      <c r="AB34" s="902"/>
      <c r="AD34" s="1141"/>
      <c r="AE34" s="1141"/>
      <c r="AF34" s="1141"/>
      <c r="AG34" s="1141"/>
      <c r="AH34" s="1141"/>
      <c r="AI34" s="1141"/>
      <c r="AJ34" s="1141"/>
      <c r="AK34" s="1141"/>
      <c r="AL34" s="1141"/>
      <c r="AM34" s="1142"/>
      <c r="AN34" s="1142"/>
      <c r="AO34" s="1142"/>
      <c r="AP34" s="1142"/>
      <c r="AQ34" s="1142"/>
      <c r="AR34" s="1142"/>
      <c r="AS34" s="1142"/>
      <c r="AT34" s="1142"/>
      <c r="AU34" s="1142"/>
      <c r="AV34" s="1142"/>
      <c r="AW34" s="1142"/>
      <c r="AX34" s="1141"/>
      <c r="AY34" s="1141"/>
      <c r="AZ34" s="1141"/>
    </row>
    <row r="35" spans="1:52">
      <c r="A35" s="123" t="str">
        <f>'T6'!A36</f>
        <v>NOTE: *Personal income taxes without EITC refund, but with Waiver 1127 (NYC income taxes paid by government workers residing outside the city).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Z35" s="116"/>
      <c r="AA35" s="116"/>
      <c r="AB35" s="116"/>
      <c r="AD35" s="54"/>
      <c r="AE35" s="54"/>
      <c r="AF35" s="54"/>
      <c r="AG35" s="54"/>
      <c r="AH35" s="54"/>
      <c r="AI35" s="54"/>
      <c r="AJ35" s="54"/>
      <c r="AK35" s="54"/>
      <c r="AL35" s="54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54"/>
      <c r="AY35" s="54"/>
      <c r="AZ35" s="54"/>
    </row>
    <row r="42" spans="1:52">
      <c r="A42" s="1" t="s">
        <v>70</v>
      </c>
    </row>
  </sheetData>
  <pageMargins left="0.7" right="0.7" top="0.75" bottom="0.75" header="0.3" footer="0.3"/>
  <pageSetup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109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19" style="1" customWidth="1"/>
    <col min="2" max="3" width="10.85546875" style="1" bestFit="1" customWidth="1"/>
    <col min="4" max="10" width="9.42578125" style="1" bestFit="1" customWidth="1"/>
    <col min="11" max="11" width="10" style="1" bestFit="1" customWidth="1"/>
    <col min="12" max="12" width="10.85546875" style="22" bestFit="1" customWidth="1"/>
    <col min="13" max="21" width="9.42578125" style="22" bestFit="1" customWidth="1"/>
    <col min="22" max="23" width="10.85546875" style="23" bestFit="1" customWidth="1"/>
    <col min="24" max="30" width="9.42578125" style="23" bestFit="1" customWidth="1"/>
    <col min="31" max="31" width="10" style="23" bestFit="1" customWidth="1"/>
    <col min="32" max="32" width="0" hidden="1" customWidth="1"/>
    <col min="33" max="34" width="0" style="68" hidden="1" customWidth="1"/>
    <col min="35" max="36" width="0" style="22" hidden="1" customWidth="1"/>
    <col min="37" max="38" width="0" style="48" hidden="1" customWidth="1"/>
    <col min="39" max="39" width="0" style="68" hidden="1" customWidth="1"/>
    <col min="40" max="43" width="0" style="20" hidden="1" customWidth="1"/>
    <col min="44" max="47" width="0" style="50" hidden="1" customWidth="1"/>
    <col min="48" max="51" width="0" style="341" hidden="1" customWidth="1"/>
    <col min="52" max="52" width="0" hidden="1" customWidth="1"/>
    <col min="53" max="53" width="9.5703125" style="20" hidden="1" customWidth="1"/>
    <col min="54" max="54" width="0" style="20" hidden="1" customWidth="1"/>
    <col min="55" max="55" width="0" hidden="1" customWidth="1"/>
    <col min="56" max="56" width="9.5703125" style="20" hidden="1" customWidth="1"/>
    <col min="57" max="57" width="9.5703125" style="20" customWidth="1"/>
    <col min="252" max="252" width="18.28515625" customWidth="1"/>
    <col min="253" max="255" width="0" hidden="1" customWidth="1"/>
    <col min="256" max="256" width="9.140625" customWidth="1"/>
    <col min="257" max="257" width="10" customWidth="1"/>
    <col min="260" max="260" width="10" customWidth="1"/>
    <col min="263" max="263" width="10" customWidth="1"/>
    <col min="265" max="265" width="9.140625" customWidth="1"/>
    <col min="266" max="266" width="10" customWidth="1"/>
    <col min="267" max="267" width="2.85546875" customWidth="1"/>
    <col min="268" max="269" width="9.140625" customWidth="1"/>
    <col min="272" max="272" width="9.140625" customWidth="1"/>
    <col min="275" max="275" width="9.140625" customWidth="1"/>
    <col min="277" max="277" width="3.42578125" customWidth="1"/>
    <col min="508" max="508" width="18.28515625" customWidth="1"/>
    <col min="509" max="511" width="0" hidden="1" customWidth="1"/>
    <col min="512" max="512" width="9.140625" customWidth="1"/>
    <col min="513" max="513" width="10" customWidth="1"/>
    <col min="516" max="516" width="10" customWidth="1"/>
    <col min="519" max="519" width="10" customWidth="1"/>
    <col min="521" max="521" width="9.140625" customWidth="1"/>
    <col min="522" max="522" width="10" customWidth="1"/>
    <col min="523" max="523" width="2.85546875" customWidth="1"/>
    <col min="524" max="525" width="9.140625" customWidth="1"/>
    <col min="528" max="528" width="9.140625" customWidth="1"/>
    <col min="531" max="531" width="9.140625" customWidth="1"/>
    <col min="533" max="533" width="3.42578125" customWidth="1"/>
    <col min="764" max="764" width="18.28515625" customWidth="1"/>
    <col min="765" max="767" width="0" hidden="1" customWidth="1"/>
    <col min="768" max="768" width="9.140625" customWidth="1"/>
    <col min="769" max="769" width="10" customWidth="1"/>
    <col min="772" max="772" width="10" customWidth="1"/>
    <col min="775" max="775" width="10" customWidth="1"/>
    <col min="777" max="777" width="9.140625" customWidth="1"/>
    <col min="778" max="778" width="10" customWidth="1"/>
    <col min="779" max="779" width="2.85546875" customWidth="1"/>
    <col min="780" max="781" width="9.140625" customWidth="1"/>
    <col min="784" max="784" width="9.140625" customWidth="1"/>
    <col min="787" max="787" width="9.140625" customWidth="1"/>
    <col min="789" max="789" width="3.42578125" customWidth="1"/>
    <col min="1020" max="1020" width="18.28515625" customWidth="1"/>
    <col min="1021" max="1023" width="0" hidden="1" customWidth="1"/>
    <col min="1024" max="1024" width="9.140625" customWidth="1"/>
    <col min="1025" max="1025" width="10" customWidth="1"/>
    <col min="1028" max="1028" width="10" customWidth="1"/>
    <col min="1031" max="1031" width="10" customWidth="1"/>
    <col min="1033" max="1033" width="9.140625" customWidth="1"/>
    <col min="1034" max="1034" width="10" customWidth="1"/>
    <col min="1035" max="1035" width="2.85546875" customWidth="1"/>
    <col min="1036" max="1037" width="9.140625" customWidth="1"/>
    <col min="1040" max="1040" width="9.140625" customWidth="1"/>
    <col min="1043" max="1043" width="9.140625" customWidth="1"/>
    <col min="1045" max="1045" width="3.42578125" customWidth="1"/>
    <col min="1276" max="1276" width="18.28515625" customWidth="1"/>
    <col min="1277" max="1279" width="0" hidden="1" customWidth="1"/>
    <col min="1280" max="1280" width="9.140625" customWidth="1"/>
    <col min="1281" max="1281" width="10" customWidth="1"/>
    <col min="1284" max="1284" width="10" customWidth="1"/>
    <col min="1287" max="1287" width="10" customWidth="1"/>
    <col min="1289" max="1289" width="9.140625" customWidth="1"/>
    <col min="1290" max="1290" width="10" customWidth="1"/>
    <col min="1291" max="1291" width="2.85546875" customWidth="1"/>
    <col min="1292" max="1293" width="9.140625" customWidth="1"/>
    <col min="1296" max="1296" width="9.140625" customWidth="1"/>
    <col min="1299" max="1299" width="9.140625" customWidth="1"/>
    <col min="1301" max="1301" width="3.42578125" customWidth="1"/>
    <col min="1532" max="1532" width="18.28515625" customWidth="1"/>
    <col min="1533" max="1535" width="0" hidden="1" customWidth="1"/>
    <col min="1536" max="1536" width="9.140625" customWidth="1"/>
    <col min="1537" max="1537" width="10" customWidth="1"/>
    <col min="1540" max="1540" width="10" customWidth="1"/>
    <col min="1543" max="1543" width="10" customWidth="1"/>
    <col min="1545" max="1545" width="9.140625" customWidth="1"/>
    <col min="1546" max="1546" width="10" customWidth="1"/>
    <col min="1547" max="1547" width="2.85546875" customWidth="1"/>
    <col min="1548" max="1549" width="9.140625" customWidth="1"/>
    <col min="1552" max="1552" width="9.140625" customWidth="1"/>
    <col min="1555" max="1555" width="9.140625" customWidth="1"/>
    <col min="1557" max="1557" width="3.42578125" customWidth="1"/>
    <col min="1788" max="1788" width="18.28515625" customWidth="1"/>
    <col min="1789" max="1791" width="0" hidden="1" customWidth="1"/>
    <col min="1792" max="1792" width="9.140625" customWidth="1"/>
    <col min="1793" max="1793" width="10" customWidth="1"/>
    <col min="1796" max="1796" width="10" customWidth="1"/>
    <col min="1799" max="1799" width="10" customWidth="1"/>
    <col min="1801" max="1801" width="9.140625" customWidth="1"/>
    <col min="1802" max="1802" width="10" customWidth="1"/>
    <col min="1803" max="1803" width="2.85546875" customWidth="1"/>
    <col min="1804" max="1805" width="9.140625" customWidth="1"/>
    <col min="1808" max="1808" width="9.140625" customWidth="1"/>
    <col min="1811" max="1811" width="9.140625" customWidth="1"/>
    <col min="1813" max="1813" width="3.42578125" customWidth="1"/>
    <col min="2044" max="2044" width="18.28515625" customWidth="1"/>
    <col min="2045" max="2047" width="0" hidden="1" customWidth="1"/>
    <col min="2048" max="2048" width="9.140625" customWidth="1"/>
    <col min="2049" max="2049" width="10" customWidth="1"/>
    <col min="2052" max="2052" width="10" customWidth="1"/>
    <col min="2055" max="2055" width="10" customWidth="1"/>
    <col min="2057" max="2057" width="9.140625" customWidth="1"/>
    <col min="2058" max="2058" width="10" customWidth="1"/>
    <col min="2059" max="2059" width="2.85546875" customWidth="1"/>
    <col min="2060" max="2061" width="9.140625" customWidth="1"/>
    <col min="2064" max="2064" width="9.140625" customWidth="1"/>
    <col min="2067" max="2067" width="9.140625" customWidth="1"/>
    <col min="2069" max="2069" width="3.42578125" customWidth="1"/>
    <col min="2300" max="2300" width="18.28515625" customWidth="1"/>
    <col min="2301" max="2303" width="0" hidden="1" customWidth="1"/>
    <col min="2304" max="2304" width="9.140625" customWidth="1"/>
    <col min="2305" max="2305" width="10" customWidth="1"/>
    <col min="2308" max="2308" width="10" customWidth="1"/>
    <col min="2311" max="2311" width="10" customWidth="1"/>
    <col min="2313" max="2313" width="9.140625" customWidth="1"/>
    <col min="2314" max="2314" width="10" customWidth="1"/>
    <col min="2315" max="2315" width="2.85546875" customWidth="1"/>
    <col min="2316" max="2317" width="9.140625" customWidth="1"/>
    <col min="2320" max="2320" width="9.140625" customWidth="1"/>
    <col min="2323" max="2323" width="9.140625" customWidth="1"/>
    <col min="2325" max="2325" width="3.42578125" customWidth="1"/>
    <col min="2556" max="2556" width="18.28515625" customWidth="1"/>
    <col min="2557" max="2559" width="0" hidden="1" customWidth="1"/>
    <col min="2560" max="2560" width="9.140625" customWidth="1"/>
    <col min="2561" max="2561" width="10" customWidth="1"/>
    <col min="2564" max="2564" width="10" customWidth="1"/>
    <col min="2567" max="2567" width="10" customWidth="1"/>
    <col min="2569" max="2569" width="9.140625" customWidth="1"/>
    <col min="2570" max="2570" width="10" customWidth="1"/>
    <col min="2571" max="2571" width="2.85546875" customWidth="1"/>
    <col min="2572" max="2573" width="9.140625" customWidth="1"/>
    <col min="2576" max="2576" width="9.140625" customWidth="1"/>
    <col min="2579" max="2579" width="9.140625" customWidth="1"/>
    <col min="2581" max="2581" width="3.42578125" customWidth="1"/>
    <col min="2812" max="2812" width="18.28515625" customWidth="1"/>
    <col min="2813" max="2815" width="0" hidden="1" customWidth="1"/>
    <col min="2816" max="2816" width="9.140625" customWidth="1"/>
    <col min="2817" max="2817" width="10" customWidth="1"/>
    <col min="2820" max="2820" width="10" customWidth="1"/>
    <col min="2823" max="2823" width="10" customWidth="1"/>
    <col min="2825" max="2825" width="9.140625" customWidth="1"/>
    <col min="2826" max="2826" width="10" customWidth="1"/>
    <col min="2827" max="2827" width="2.85546875" customWidth="1"/>
    <col min="2828" max="2829" width="9.140625" customWidth="1"/>
    <col min="2832" max="2832" width="9.140625" customWidth="1"/>
    <col min="2835" max="2835" width="9.140625" customWidth="1"/>
    <col min="2837" max="2837" width="3.42578125" customWidth="1"/>
    <col min="3068" max="3068" width="18.28515625" customWidth="1"/>
    <col min="3069" max="3071" width="0" hidden="1" customWidth="1"/>
    <col min="3072" max="3072" width="9.140625" customWidth="1"/>
    <col min="3073" max="3073" width="10" customWidth="1"/>
    <col min="3076" max="3076" width="10" customWidth="1"/>
    <col min="3079" max="3079" width="10" customWidth="1"/>
    <col min="3081" max="3081" width="9.140625" customWidth="1"/>
    <col min="3082" max="3082" width="10" customWidth="1"/>
    <col min="3083" max="3083" width="2.85546875" customWidth="1"/>
    <col min="3084" max="3085" width="9.140625" customWidth="1"/>
    <col min="3088" max="3088" width="9.140625" customWidth="1"/>
    <col min="3091" max="3091" width="9.140625" customWidth="1"/>
    <col min="3093" max="3093" width="3.42578125" customWidth="1"/>
    <col min="3324" max="3324" width="18.28515625" customWidth="1"/>
    <col min="3325" max="3327" width="0" hidden="1" customWidth="1"/>
    <col min="3328" max="3328" width="9.140625" customWidth="1"/>
    <col min="3329" max="3329" width="10" customWidth="1"/>
    <col min="3332" max="3332" width="10" customWidth="1"/>
    <col min="3335" max="3335" width="10" customWidth="1"/>
    <col min="3337" max="3337" width="9.140625" customWidth="1"/>
    <col min="3338" max="3338" width="10" customWidth="1"/>
    <col min="3339" max="3339" width="2.85546875" customWidth="1"/>
    <col min="3340" max="3341" width="9.140625" customWidth="1"/>
    <col min="3344" max="3344" width="9.140625" customWidth="1"/>
    <col min="3347" max="3347" width="9.140625" customWidth="1"/>
    <col min="3349" max="3349" width="3.42578125" customWidth="1"/>
    <col min="3580" max="3580" width="18.28515625" customWidth="1"/>
    <col min="3581" max="3583" width="0" hidden="1" customWidth="1"/>
    <col min="3584" max="3584" width="9.140625" customWidth="1"/>
    <col min="3585" max="3585" width="10" customWidth="1"/>
    <col min="3588" max="3588" width="10" customWidth="1"/>
    <col min="3591" max="3591" width="10" customWidth="1"/>
    <col min="3593" max="3593" width="9.140625" customWidth="1"/>
    <col min="3594" max="3594" width="10" customWidth="1"/>
    <col min="3595" max="3595" width="2.85546875" customWidth="1"/>
    <col min="3596" max="3597" width="9.140625" customWidth="1"/>
    <col min="3600" max="3600" width="9.140625" customWidth="1"/>
    <col min="3603" max="3603" width="9.140625" customWidth="1"/>
    <col min="3605" max="3605" width="3.42578125" customWidth="1"/>
    <col min="3836" max="3836" width="18.28515625" customWidth="1"/>
    <col min="3837" max="3839" width="0" hidden="1" customWidth="1"/>
    <col min="3840" max="3840" width="9.140625" customWidth="1"/>
    <col min="3841" max="3841" width="10" customWidth="1"/>
    <col min="3844" max="3844" width="10" customWidth="1"/>
    <col min="3847" max="3847" width="10" customWidth="1"/>
    <col min="3849" max="3849" width="9.140625" customWidth="1"/>
    <col min="3850" max="3850" width="10" customWidth="1"/>
    <col min="3851" max="3851" width="2.85546875" customWidth="1"/>
    <col min="3852" max="3853" width="9.140625" customWidth="1"/>
    <col min="3856" max="3856" width="9.140625" customWidth="1"/>
    <col min="3859" max="3859" width="9.140625" customWidth="1"/>
    <col min="3861" max="3861" width="3.42578125" customWidth="1"/>
    <col min="4092" max="4092" width="18.28515625" customWidth="1"/>
    <col min="4093" max="4095" width="0" hidden="1" customWidth="1"/>
    <col min="4096" max="4096" width="9.140625" customWidth="1"/>
    <col min="4097" max="4097" width="10" customWidth="1"/>
    <col min="4100" max="4100" width="10" customWidth="1"/>
    <col min="4103" max="4103" width="10" customWidth="1"/>
    <col min="4105" max="4105" width="9.140625" customWidth="1"/>
    <col min="4106" max="4106" width="10" customWidth="1"/>
    <col min="4107" max="4107" width="2.85546875" customWidth="1"/>
    <col min="4108" max="4109" width="9.140625" customWidth="1"/>
    <col min="4112" max="4112" width="9.140625" customWidth="1"/>
    <col min="4115" max="4115" width="9.140625" customWidth="1"/>
    <col min="4117" max="4117" width="3.42578125" customWidth="1"/>
    <col min="4348" max="4348" width="18.28515625" customWidth="1"/>
    <col min="4349" max="4351" width="0" hidden="1" customWidth="1"/>
    <col min="4352" max="4352" width="9.140625" customWidth="1"/>
    <col min="4353" max="4353" width="10" customWidth="1"/>
    <col min="4356" max="4356" width="10" customWidth="1"/>
    <col min="4359" max="4359" width="10" customWidth="1"/>
    <col min="4361" max="4361" width="9.140625" customWidth="1"/>
    <col min="4362" max="4362" width="10" customWidth="1"/>
    <col min="4363" max="4363" width="2.85546875" customWidth="1"/>
    <col min="4364" max="4365" width="9.140625" customWidth="1"/>
    <col min="4368" max="4368" width="9.140625" customWidth="1"/>
    <col min="4371" max="4371" width="9.140625" customWidth="1"/>
    <col min="4373" max="4373" width="3.42578125" customWidth="1"/>
    <col min="4604" max="4604" width="18.28515625" customWidth="1"/>
    <col min="4605" max="4607" width="0" hidden="1" customWidth="1"/>
    <col min="4608" max="4608" width="9.140625" customWidth="1"/>
    <col min="4609" max="4609" width="10" customWidth="1"/>
    <col min="4612" max="4612" width="10" customWidth="1"/>
    <col min="4615" max="4615" width="10" customWidth="1"/>
    <col min="4617" max="4617" width="9.140625" customWidth="1"/>
    <col min="4618" max="4618" width="10" customWidth="1"/>
    <col min="4619" max="4619" width="2.85546875" customWidth="1"/>
    <col min="4620" max="4621" width="9.140625" customWidth="1"/>
    <col min="4624" max="4624" width="9.140625" customWidth="1"/>
    <col min="4627" max="4627" width="9.140625" customWidth="1"/>
    <col min="4629" max="4629" width="3.42578125" customWidth="1"/>
    <col min="4860" max="4860" width="18.28515625" customWidth="1"/>
    <col min="4861" max="4863" width="0" hidden="1" customWidth="1"/>
    <col min="4864" max="4864" width="9.140625" customWidth="1"/>
    <col min="4865" max="4865" width="10" customWidth="1"/>
    <col min="4868" max="4868" width="10" customWidth="1"/>
    <col min="4871" max="4871" width="10" customWidth="1"/>
    <col min="4873" max="4873" width="9.140625" customWidth="1"/>
    <col min="4874" max="4874" width="10" customWidth="1"/>
    <col min="4875" max="4875" width="2.85546875" customWidth="1"/>
    <col min="4876" max="4877" width="9.140625" customWidth="1"/>
    <col min="4880" max="4880" width="9.140625" customWidth="1"/>
    <col min="4883" max="4883" width="9.140625" customWidth="1"/>
    <col min="4885" max="4885" width="3.42578125" customWidth="1"/>
    <col min="5116" max="5116" width="18.28515625" customWidth="1"/>
    <col min="5117" max="5119" width="0" hidden="1" customWidth="1"/>
    <col min="5120" max="5120" width="9.140625" customWidth="1"/>
    <col min="5121" max="5121" width="10" customWidth="1"/>
    <col min="5124" max="5124" width="10" customWidth="1"/>
    <col min="5127" max="5127" width="10" customWidth="1"/>
    <col min="5129" max="5129" width="9.140625" customWidth="1"/>
    <col min="5130" max="5130" width="10" customWidth="1"/>
    <col min="5131" max="5131" width="2.85546875" customWidth="1"/>
    <col min="5132" max="5133" width="9.140625" customWidth="1"/>
    <col min="5136" max="5136" width="9.140625" customWidth="1"/>
    <col min="5139" max="5139" width="9.140625" customWidth="1"/>
    <col min="5141" max="5141" width="3.42578125" customWidth="1"/>
    <col min="5372" max="5372" width="18.28515625" customWidth="1"/>
    <col min="5373" max="5375" width="0" hidden="1" customWidth="1"/>
    <col min="5376" max="5376" width="9.140625" customWidth="1"/>
    <col min="5377" max="5377" width="10" customWidth="1"/>
    <col min="5380" max="5380" width="10" customWidth="1"/>
    <col min="5383" max="5383" width="10" customWidth="1"/>
    <col min="5385" max="5385" width="9.140625" customWidth="1"/>
    <col min="5386" max="5386" width="10" customWidth="1"/>
    <col min="5387" max="5387" width="2.85546875" customWidth="1"/>
    <col min="5388" max="5389" width="9.140625" customWidth="1"/>
    <col min="5392" max="5392" width="9.140625" customWidth="1"/>
    <col min="5395" max="5395" width="9.140625" customWidth="1"/>
    <col min="5397" max="5397" width="3.42578125" customWidth="1"/>
    <col min="5628" max="5628" width="18.28515625" customWidth="1"/>
    <col min="5629" max="5631" width="0" hidden="1" customWidth="1"/>
    <col min="5632" max="5632" width="9.140625" customWidth="1"/>
    <col min="5633" max="5633" width="10" customWidth="1"/>
    <col min="5636" max="5636" width="10" customWidth="1"/>
    <col min="5639" max="5639" width="10" customWidth="1"/>
    <col min="5641" max="5641" width="9.140625" customWidth="1"/>
    <col min="5642" max="5642" width="10" customWidth="1"/>
    <col min="5643" max="5643" width="2.85546875" customWidth="1"/>
    <col min="5644" max="5645" width="9.140625" customWidth="1"/>
    <col min="5648" max="5648" width="9.140625" customWidth="1"/>
    <col min="5651" max="5651" width="9.140625" customWidth="1"/>
    <col min="5653" max="5653" width="3.42578125" customWidth="1"/>
    <col min="5884" max="5884" width="18.28515625" customWidth="1"/>
    <col min="5885" max="5887" width="0" hidden="1" customWidth="1"/>
    <col min="5888" max="5888" width="9.140625" customWidth="1"/>
    <col min="5889" max="5889" width="10" customWidth="1"/>
    <col min="5892" max="5892" width="10" customWidth="1"/>
    <col min="5895" max="5895" width="10" customWidth="1"/>
    <col min="5897" max="5897" width="9.140625" customWidth="1"/>
    <col min="5898" max="5898" width="10" customWidth="1"/>
    <col min="5899" max="5899" width="2.85546875" customWidth="1"/>
    <col min="5900" max="5901" width="9.140625" customWidth="1"/>
    <col min="5904" max="5904" width="9.140625" customWidth="1"/>
    <col min="5907" max="5907" width="9.140625" customWidth="1"/>
    <col min="5909" max="5909" width="3.42578125" customWidth="1"/>
    <col min="6140" max="6140" width="18.28515625" customWidth="1"/>
    <col min="6141" max="6143" width="0" hidden="1" customWidth="1"/>
    <col min="6144" max="6144" width="9.140625" customWidth="1"/>
    <col min="6145" max="6145" width="10" customWidth="1"/>
    <col min="6148" max="6148" width="10" customWidth="1"/>
    <col min="6151" max="6151" width="10" customWidth="1"/>
    <col min="6153" max="6153" width="9.140625" customWidth="1"/>
    <col min="6154" max="6154" width="10" customWidth="1"/>
    <col min="6155" max="6155" width="2.85546875" customWidth="1"/>
    <col min="6156" max="6157" width="9.140625" customWidth="1"/>
    <col min="6160" max="6160" width="9.140625" customWidth="1"/>
    <col min="6163" max="6163" width="9.140625" customWidth="1"/>
    <col min="6165" max="6165" width="3.42578125" customWidth="1"/>
    <col min="6396" max="6396" width="18.28515625" customWidth="1"/>
    <col min="6397" max="6399" width="0" hidden="1" customWidth="1"/>
    <col min="6400" max="6400" width="9.140625" customWidth="1"/>
    <col min="6401" max="6401" width="10" customWidth="1"/>
    <col min="6404" max="6404" width="10" customWidth="1"/>
    <col min="6407" max="6407" width="10" customWidth="1"/>
    <col min="6409" max="6409" width="9.140625" customWidth="1"/>
    <col min="6410" max="6410" width="10" customWidth="1"/>
    <col min="6411" max="6411" width="2.85546875" customWidth="1"/>
    <col min="6412" max="6413" width="9.140625" customWidth="1"/>
    <col min="6416" max="6416" width="9.140625" customWidth="1"/>
    <col min="6419" max="6419" width="9.140625" customWidth="1"/>
    <col min="6421" max="6421" width="3.42578125" customWidth="1"/>
    <col min="6652" max="6652" width="18.28515625" customWidth="1"/>
    <col min="6653" max="6655" width="0" hidden="1" customWidth="1"/>
    <col min="6656" max="6656" width="9.140625" customWidth="1"/>
    <col min="6657" max="6657" width="10" customWidth="1"/>
    <col min="6660" max="6660" width="10" customWidth="1"/>
    <col min="6663" max="6663" width="10" customWidth="1"/>
    <col min="6665" max="6665" width="9.140625" customWidth="1"/>
    <col min="6666" max="6666" width="10" customWidth="1"/>
    <col min="6667" max="6667" width="2.85546875" customWidth="1"/>
    <col min="6668" max="6669" width="9.140625" customWidth="1"/>
    <col min="6672" max="6672" width="9.140625" customWidth="1"/>
    <col min="6675" max="6675" width="9.140625" customWidth="1"/>
    <col min="6677" max="6677" width="3.42578125" customWidth="1"/>
    <col min="6908" max="6908" width="18.28515625" customWidth="1"/>
    <col min="6909" max="6911" width="0" hidden="1" customWidth="1"/>
    <col min="6912" max="6912" width="9.140625" customWidth="1"/>
    <col min="6913" max="6913" width="10" customWidth="1"/>
    <col min="6916" max="6916" width="10" customWidth="1"/>
    <col min="6919" max="6919" width="10" customWidth="1"/>
    <col min="6921" max="6921" width="9.140625" customWidth="1"/>
    <col min="6922" max="6922" width="10" customWidth="1"/>
    <col min="6923" max="6923" width="2.85546875" customWidth="1"/>
    <col min="6924" max="6925" width="9.140625" customWidth="1"/>
    <col min="6928" max="6928" width="9.140625" customWidth="1"/>
    <col min="6931" max="6931" width="9.140625" customWidth="1"/>
    <col min="6933" max="6933" width="3.42578125" customWidth="1"/>
    <col min="7164" max="7164" width="18.28515625" customWidth="1"/>
    <col min="7165" max="7167" width="0" hidden="1" customWidth="1"/>
    <col min="7168" max="7168" width="9.140625" customWidth="1"/>
    <col min="7169" max="7169" width="10" customWidth="1"/>
    <col min="7172" max="7172" width="10" customWidth="1"/>
    <col min="7175" max="7175" width="10" customWidth="1"/>
    <col min="7177" max="7177" width="9.140625" customWidth="1"/>
    <col min="7178" max="7178" width="10" customWidth="1"/>
    <col min="7179" max="7179" width="2.85546875" customWidth="1"/>
    <col min="7180" max="7181" width="9.140625" customWidth="1"/>
    <col min="7184" max="7184" width="9.140625" customWidth="1"/>
    <col min="7187" max="7187" width="9.140625" customWidth="1"/>
    <col min="7189" max="7189" width="3.42578125" customWidth="1"/>
    <col min="7420" max="7420" width="18.28515625" customWidth="1"/>
    <col min="7421" max="7423" width="0" hidden="1" customWidth="1"/>
    <col min="7424" max="7424" width="9.140625" customWidth="1"/>
    <col min="7425" max="7425" width="10" customWidth="1"/>
    <col min="7428" max="7428" width="10" customWidth="1"/>
    <col min="7431" max="7431" width="10" customWidth="1"/>
    <col min="7433" max="7433" width="9.140625" customWidth="1"/>
    <col min="7434" max="7434" width="10" customWidth="1"/>
    <col min="7435" max="7435" width="2.85546875" customWidth="1"/>
    <col min="7436" max="7437" width="9.140625" customWidth="1"/>
    <col min="7440" max="7440" width="9.140625" customWidth="1"/>
    <col min="7443" max="7443" width="9.140625" customWidth="1"/>
    <col min="7445" max="7445" width="3.42578125" customWidth="1"/>
    <col min="7676" max="7676" width="18.28515625" customWidth="1"/>
    <col min="7677" max="7679" width="0" hidden="1" customWidth="1"/>
    <col min="7680" max="7680" width="9.140625" customWidth="1"/>
    <col min="7681" max="7681" width="10" customWidth="1"/>
    <col min="7684" max="7684" width="10" customWidth="1"/>
    <col min="7687" max="7687" width="10" customWidth="1"/>
    <col min="7689" max="7689" width="9.140625" customWidth="1"/>
    <col min="7690" max="7690" width="10" customWidth="1"/>
    <col min="7691" max="7691" width="2.85546875" customWidth="1"/>
    <col min="7692" max="7693" width="9.140625" customWidth="1"/>
    <col min="7696" max="7696" width="9.140625" customWidth="1"/>
    <col min="7699" max="7699" width="9.140625" customWidth="1"/>
    <col min="7701" max="7701" width="3.42578125" customWidth="1"/>
    <col min="7932" max="7932" width="18.28515625" customWidth="1"/>
    <col min="7933" max="7935" width="0" hidden="1" customWidth="1"/>
    <col min="7936" max="7936" width="9.140625" customWidth="1"/>
    <col min="7937" max="7937" width="10" customWidth="1"/>
    <col min="7940" max="7940" width="10" customWidth="1"/>
    <col min="7943" max="7943" width="10" customWidth="1"/>
    <col min="7945" max="7945" width="9.140625" customWidth="1"/>
    <col min="7946" max="7946" width="10" customWidth="1"/>
    <col min="7947" max="7947" width="2.85546875" customWidth="1"/>
    <col min="7948" max="7949" width="9.140625" customWidth="1"/>
    <col min="7952" max="7952" width="9.140625" customWidth="1"/>
    <col min="7955" max="7955" width="9.140625" customWidth="1"/>
    <col min="7957" max="7957" width="3.42578125" customWidth="1"/>
    <col min="8188" max="8188" width="18.28515625" customWidth="1"/>
    <col min="8189" max="8191" width="0" hidden="1" customWidth="1"/>
    <col min="8192" max="8192" width="9.140625" customWidth="1"/>
    <col min="8193" max="8193" width="10" customWidth="1"/>
    <col min="8196" max="8196" width="10" customWidth="1"/>
    <col min="8199" max="8199" width="10" customWidth="1"/>
    <col min="8201" max="8201" width="9.140625" customWidth="1"/>
    <col min="8202" max="8202" width="10" customWidth="1"/>
    <col min="8203" max="8203" width="2.85546875" customWidth="1"/>
    <col min="8204" max="8205" width="9.140625" customWidth="1"/>
    <col min="8208" max="8208" width="9.140625" customWidth="1"/>
    <col min="8211" max="8211" width="9.140625" customWidth="1"/>
    <col min="8213" max="8213" width="3.42578125" customWidth="1"/>
    <col min="8444" max="8444" width="18.28515625" customWidth="1"/>
    <col min="8445" max="8447" width="0" hidden="1" customWidth="1"/>
    <col min="8448" max="8448" width="9.140625" customWidth="1"/>
    <col min="8449" max="8449" width="10" customWidth="1"/>
    <col min="8452" max="8452" width="10" customWidth="1"/>
    <col min="8455" max="8455" width="10" customWidth="1"/>
    <col min="8457" max="8457" width="9.140625" customWidth="1"/>
    <col min="8458" max="8458" width="10" customWidth="1"/>
    <col min="8459" max="8459" width="2.85546875" customWidth="1"/>
    <col min="8460" max="8461" width="9.140625" customWidth="1"/>
    <col min="8464" max="8464" width="9.140625" customWidth="1"/>
    <col min="8467" max="8467" width="9.140625" customWidth="1"/>
    <col min="8469" max="8469" width="3.42578125" customWidth="1"/>
    <col min="8700" max="8700" width="18.28515625" customWidth="1"/>
    <col min="8701" max="8703" width="0" hidden="1" customWidth="1"/>
    <col min="8704" max="8704" width="9.140625" customWidth="1"/>
    <col min="8705" max="8705" width="10" customWidth="1"/>
    <col min="8708" max="8708" width="10" customWidth="1"/>
    <col min="8711" max="8711" width="10" customWidth="1"/>
    <col min="8713" max="8713" width="9.140625" customWidth="1"/>
    <col min="8714" max="8714" width="10" customWidth="1"/>
    <col min="8715" max="8715" width="2.85546875" customWidth="1"/>
    <col min="8716" max="8717" width="9.140625" customWidth="1"/>
    <col min="8720" max="8720" width="9.140625" customWidth="1"/>
    <col min="8723" max="8723" width="9.140625" customWidth="1"/>
    <col min="8725" max="8725" width="3.42578125" customWidth="1"/>
    <col min="8956" max="8956" width="18.28515625" customWidth="1"/>
    <col min="8957" max="8959" width="0" hidden="1" customWidth="1"/>
    <col min="8960" max="8960" width="9.140625" customWidth="1"/>
    <col min="8961" max="8961" width="10" customWidth="1"/>
    <col min="8964" max="8964" width="10" customWidth="1"/>
    <col min="8967" max="8967" width="10" customWidth="1"/>
    <col min="8969" max="8969" width="9.140625" customWidth="1"/>
    <col min="8970" max="8970" width="10" customWidth="1"/>
    <col min="8971" max="8971" width="2.85546875" customWidth="1"/>
    <col min="8972" max="8973" width="9.140625" customWidth="1"/>
    <col min="8976" max="8976" width="9.140625" customWidth="1"/>
    <col min="8979" max="8979" width="9.140625" customWidth="1"/>
    <col min="8981" max="8981" width="3.42578125" customWidth="1"/>
    <col min="9212" max="9212" width="18.28515625" customWidth="1"/>
    <col min="9213" max="9215" width="0" hidden="1" customWidth="1"/>
    <col min="9216" max="9216" width="9.140625" customWidth="1"/>
    <col min="9217" max="9217" width="10" customWidth="1"/>
    <col min="9220" max="9220" width="10" customWidth="1"/>
    <col min="9223" max="9223" width="10" customWidth="1"/>
    <col min="9225" max="9225" width="9.140625" customWidth="1"/>
    <col min="9226" max="9226" width="10" customWidth="1"/>
    <col min="9227" max="9227" width="2.85546875" customWidth="1"/>
    <col min="9228" max="9229" width="9.140625" customWidth="1"/>
    <col min="9232" max="9232" width="9.140625" customWidth="1"/>
    <col min="9235" max="9235" width="9.140625" customWidth="1"/>
    <col min="9237" max="9237" width="3.42578125" customWidth="1"/>
    <col min="9468" max="9468" width="18.28515625" customWidth="1"/>
    <col min="9469" max="9471" width="0" hidden="1" customWidth="1"/>
    <col min="9472" max="9472" width="9.140625" customWidth="1"/>
    <col min="9473" max="9473" width="10" customWidth="1"/>
    <col min="9476" max="9476" width="10" customWidth="1"/>
    <col min="9479" max="9479" width="10" customWidth="1"/>
    <col min="9481" max="9481" width="9.140625" customWidth="1"/>
    <col min="9482" max="9482" width="10" customWidth="1"/>
    <col min="9483" max="9483" width="2.85546875" customWidth="1"/>
    <col min="9484" max="9485" width="9.140625" customWidth="1"/>
    <col min="9488" max="9488" width="9.140625" customWidth="1"/>
    <col min="9491" max="9491" width="9.140625" customWidth="1"/>
    <col min="9493" max="9493" width="3.42578125" customWidth="1"/>
    <col min="9724" max="9724" width="18.28515625" customWidth="1"/>
    <col min="9725" max="9727" width="0" hidden="1" customWidth="1"/>
    <col min="9728" max="9728" width="9.140625" customWidth="1"/>
    <col min="9729" max="9729" width="10" customWidth="1"/>
    <col min="9732" max="9732" width="10" customWidth="1"/>
    <col min="9735" max="9735" width="10" customWidth="1"/>
    <col min="9737" max="9737" width="9.140625" customWidth="1"/>
    <col min="9738" max="9738" width="10" customWidth="1"/>
    <col min="9739" max="9739" width="2.85546875" customWidth="1"/>
    <col min="9740" max="9741" width="9.140625" customWidth="1"/>
    <col min="9744" max="9744" width="9.140625" customWidth="1"/>
    <col min="9747" max="9747" width="9.140625" customWidth="1"/>
    <col min="9749" max="9749" width="3.42578125" customWidth="1"/>
    <col min="9980" max="9980" width="18.28515625" customWidth="1"/>
    <col min="9981" max="9983" width="0" hidden="1" customWidth="1"/>
    <col min="9984" max="9984" width="9.140625" customWidth="1"/>
    <col min="9985" max="9985" width="10" customWidth="1"/>
    <col min="9988" max="9988" width="10" customWidth="1"/>
    <col min="9991" max="9991" width="10" customWidth="1"/>
    <col min="9993" max="9993" width="9.140625" customWidth="1"/>
    <col min="9994" max="9994" width="10" customWidth="1"/>
    <col min="9995" max="9995" width="2.85546875" customWidth="1"/>
    <col min="9996" max="9997" width="9.140625" customWidth="1"/>
    <col min="10000" max="10000" width="9.140625" customWidth="1"/>
    <col min="10003" max="10003" width="9.140625" customWidth="1"/>
    <col min="10005" max="10005" width="3.42578125" customWidth="1"/>
    <col min="10236" max="10236" width="18.28515625" customWidth="1"/>
    <col min="10237" max="10239" width="0" hidden="1" customWidth="1"/>
    <col min="10240" max="10240" width="9.140625" customWidth="1"/>
    <col min="10241" max="10241" width="10" customWidth="1"/>
    <col min="10244" max="10244" width="10" customWidth="1"/>
    <col min="10247" max="10247" width="10" customWidth="1"/>
    <col min="10249" max="10249" width="9.140625" customWidth="1"/>
    <col min="10250" max="10250" width="10" customWidth="1"/>
    <col min="10251" max="10251" width="2.85546875" customWidth="1"/>
    <col min="10252" max="10253" width="9.140625" customWidth="1"/>
    <col min="10256" max="10256" width="9.140625" customWidth="1"/>
    <col min="10259" max="10259" width="9.140625" customWidth="1"/>
    <col min="10261" max="10261" width="3.42578125" customWidth="1"/>
    <col min="10492" max="10492" width="18.28515625" customWidth="1"/>
    <col min="10493" max="10495" width="0" hidden="1" customWidth="1"/>
    <col min="10496" max="10496" width="9.140625" customWidth="1"/>
    <col min="10497" max="10497" width="10" customWidth="1"/>
    <col min="10500" max="10500" width="10" customWidth="1"/>
    <col min="10503" max="10503" width="10" customWidth="1"/>
    <col min="10505" max="10505" width="9.140625" customWidth="1"/>
    <col min="10506" max="10506" width="10" customWidth="1"/>
    <col min="10507" max="10507" width="2.85546875" customWidth="1"/>
    <col min="10508" max="10509" width="9.140625" customWidth="1"/>
    <col min="10512" max="10512" width="9.140625" customWidth="1"/>
    <col min="10515" max="10515" width="9.140625" customWidth="1"/>
    <col min="10517" max="10517" width="3.42578125" customWidth="1"/>
    <col min="10748" max="10748" width="18.28515625" customWidth="1"/>
    <col min="10749" max="10751" width="0" hidden="1" customWidth="1"/>
    <col min="10752" max="10752" width="9.140625" customWidth="1"/>
    <col min="10753" max="10753" width="10" customWidth="1"/>
    <col min="10756" max="10756" width="10" customWidth="1"/>
    <col min="10759" max="10759" width="10" customWidth="1"/>
    <col min="10761" max="10761" width="9.140625" customWidth="1"/>
    <col min="10762" max="10762" width="10" customWidth="1"/>
    <col min="10763" max="10763" width="2.85546875" customWidth="1"/>
    <col min="10764" max="10765" width="9.140625" customWidth="1"/>
    <col min="10768" max="10768" width="9.140625" customWidth="1"/>
    <col min="10771" max="10771" width="9.140625" customWidth="1"/>
    <col min="10773" max="10773" width="3.42578125" customWidth="1"/>
    <col min="11004" max="11004" width="18.28515625" customWidth="1"/>
    <col min="11005" max="11007" width="0" hidden="1" customWidth="1"/>
    <col min="11008" max="11008" width="9.140625" customWidth="1"/>
    <col min="11009" max="11009" width="10" customWidth="1"/>
    <col min="11012" max="11012" width="10" customWidth="1"/>
    <col min="11015" max="11015" width="10" customWidth="1"/>
    <col min="11017" max="11017" width="9.140625" customWidth="1"/>
    <col min="11018" max="11018" width="10" customWidth="1"/>
    <col min="11019" max="11019" width="2.85546875" customWidth="1"/>
    <col min="11020" max="11021" width="9.140625" customWidth="1"/>
    <col min="11024" max="11024" width="9.140625" customWidth="1"/>
    <col min="11027" max="11027" width="9.140625" customWidth="1"/>
    <col min="11029" max="11029" width="3.42578125" customWidth="1"/>
    <col min="11260" max="11260" width="18.28515625" customWidth="1"/>
    <col min="11261" max="11263" width="0" hidden="1" customWidth="1"/>
    <col min="11264" max="11264" width="9.140625" customWidth="1"/>
    <col min="11265" max="11265" width="10" customWidth="1"/>
    <col min="11268" max="11268" width="10" customWidth="1"/>
    <col min="11271" max="11271" width="10" customWidth="1"/>
    <col min="11273" max="11273" width="9.140625" customWidth="1"/>
    <col min="11274" max="11274" width="10" customWidth="1"/>
    <col min="11275" max="11275" width="2.85546875" customWidth="1"/>
    <col min="11276" max="11277" width="9.140625" customWidth="1"/>
    <col min="11280" max="11280" width="9.140625" customWidth="1"/>
    <col min="11283" max="11283" width="9.140625" customWidth="1"/>
    <col min="11285" max="11285" width="3.42578125" customWidth="1"/>
    <col min="11516" max="11516" width="18.28515625" customWidth="1"/>
    <col min="11517" max="11519" width="0" hidden="1" customWidth="1"/>
    <col min="11520" max="11520" width="9.140625" customWidth="1"/>
    <col min="11521" max="11521" width="10" customWidth="1"/>
    <col min="11524" max="11524" width="10" customWidth="1"/>
    <col min="11527" max="11527" width="10" customWidth="1"/>
    <col min="11529" max="11529" width="9.140625" customWidth="1"/>
    <col min="11530" max="11530" width="10" customWidth="1"/>
    <col min="11531" max="11531" width="2.85546875" customWidth="1"/>
    <col min="11532" max="11533" width="9.140625" customWidth="1"/>
    <col min="11536" max="11536" width="9.140625" customWidth="1"/>
    <col min="11539" max="11539" width="9.140625" customWidth="1"/>
    <col min="11541" max="11541" width="3.42578125" customWidth="1"/>
    <col min="11772" max="11772" width="18.28515625" customWidth="1"/>
    <col min="11773" max="11775" width="0" hidden="1" customWidth="1"/>
    <col min="11776" max="11776" width="9.140625" customWidth="1"/>
    <col min="11777" max="11777" width="10" customWidth="1"/>
    <col min="11780" max="11780" width="10" customWidth="1"/>
    <col min="11783" max="11783" width="10" customWidth="1"/>
    <col min="11785" max="11785" width="9.140625" customWidth="1"/>
    <col min="11786" max="11786" width="10" customWidth="1"/>
    <col min="11787" max="11787" width="2.85546875" customWidth="1"/>
    <col min="11788" max="11789" width="9.140625" customWidth="1"/>
    <col min="11792" max="11792" width="9.140625" customWidth="1"/>
    <col min="11795" max="11795" width="9.140625" customWidth="1"/>
    <col min="11797" max="11797" width="3.42578125" customWidth="1"/>
    <col min="12028" max="12028" width="18.28515625" customWidth="1"/>
    <col min="12029" max="12031" width="0" hidden="1" customWidth="1"/>
    <col min="12032" max="12032" width="9.140625" customWidth="1"/>
    <col min="12033" max="12033" width="10" customWidth="1"/>
    <col min="12036" max="12036" width="10" customWidth="1"/>
    <col min="12039" max="12039" width="10" customWidth="1"/>
    <col min="12041" max="12041" width="9.140625" customWidth="1"/>
    <col min="12042" max="12042" width="10" customWidth="1"/>
    <col min="12043" max="12043" width="2.85546875" customWidth="1"/>
    <col min="12044" max="12045" width="9.140625" customWidth="1"/>
    <col min="12048" max="12048" width="9.140625" customWidth="1"/>
    <col min="12051" max="12051" width="9.140625" customWidth="1"/>
    <col min="12053" max="12053" width="3.42578125" customWidth="1"/>
    <col min="12284" max="12284" width="18.28515625" customWidth="1"/>
    <col min="12285" max="12287" width="0" hidden="1" customWidth="1"/>
    <col min="12288" max="12288" width="9.140625" customWidth="1"/>
    <col min="12289" max="12289" width="10" customWidth="1"/>
    <col min="12292" max="12292" width="10" customWidth="1"/>
    <col min="12295" max="12295" width="10" customWidth="1"/>
    <col min="12297" max="12297" width="9.140625" customWidth="1"/>
    <col min="12298" max="12298" width="10" customWidth="1"/>
    <col min="12299" max="12299" width="2.85546875" customWidth="1"/>
    <col min="12300" max="12301" width="9.140625" customWidth="1"/>
    <col min="12304" max="12304" width="9.140625" customWidth="1"/>
    <col min="12307" max="12307" width="9.140625" customWidth="1"/>
    <col min="12309" max="12309" width="3.42578125" customWidth="1"/>
    <col min="12540" max="12540" width="18.28515625" customWidth="1"/>
    <col min="12541" max="12543" width="0" hidden="1" customWidth="1"/>
    <col min="12544" max="12544" width="9.140625" customWidth="1"/>
    <col min="12545" max="12545" width="10" customWidth="1"/>
    <col min="12548" max="12548" width="10" customWidth="1"/>
    <col min="12551" max="12551" width="10" customWidth="1"/>
    <col min="12553" max="12553" width="9.140625" customWidth="1"/>
    <col min="12554" max="12554" width="10" customWidth="1"/>
    <col min="12555" max="12555" width="2.85546875" customWidth="1"/>
    <col min="12556" max="12557" width="9.140625" customWidth="1"/>
    <col min="12560" max="12560" width="9.140625" customWidth="1"/>
    <col min="12563" max="12563" width="9.140625" customWidth="1"/>
    <col min="12565" max="12565" width="3.42578125" customWidth="1"/>
    <col min="12796" max="12796" width="18.28515625" customWidth="1"/>
    <col min="12797" max="12799" width="0" hidden="1" customWidth="1"/>
    <col min="12800" max="12800" width="9.140625" customWidth="1"/>
    <col min="12801" max="12801" width="10" customWidth="1"/>
    <col min="12804" max="12804" width="10" customWidth="1"/>
    <col min="12807" max="12807" width="10" customWidth="1"/>
    <col min="12809" max="12809" width="9.140625" customWidth="1"/>
    <col min="12810" max="12810" width="10" customWidth="1"/>
    <col min="12811" max="12811" width="2.85546875" customWidth="1"/>
    <col min="12812" max="12813" width="9.140625" customWidth="1"/>
    <col min="12816" max="12816" width="9.140625" customWidth="1"/>
    <col min="12819" max="12819" width="9.140625" customWidth="1"/>
    <col min="12821" max="12821" width="3.42578125" customWidth="1"/>
    <col min="13052" max="13052" width="18.28515625" customWidth="1"/>
    <col min="13053" max="13055" width="0" hidden="1" customWidth="1"/>
    <col min="13056" max="13056" width="9.140625" customWidth="1"/>
    <col min="13057" max="13057" width="10" customWidth="1"/>
    <col min="13060" max="13060" width="10" customWidth="1"/>
    <col min="13063" max="13063" width="10" customWidth="1"/>
    <col min="13065" max="13065" width="9.140625" customWidth="1"/>
    <col min="13066" max="13066" width="10" customWidth="1"/>
    <col min="13067" max="13067" width="2.85546875" customWidth="1"/>
    <col min="13068" max="13069" width="9.140625" customWidth="1"/>
    <col min="13072" max="13072" width="9.140625" customWidth="1"/>
    <col min="13075" max="13075" width="9.140625" customWidth="1"/>
    <col min="13077" max="13077" width="3.42578125" customWidth="1"/>
    <col min="13308" max="13308" width="18.28515625" customWidth="1"/>
    <col min="13309" max="13311" width="0" hidden="1" customWidth="1"/>
    <col min="13312" max="13312" width="9.140625" customWidth="1"/>
    <col min="13313" max="13313" width="10" customWidth="1"/>
    <col min="13316" max="13316" width="10" customWidth="1"/>
    <col min="13319" max="13319" width="10" customWidth="1"/>
    <col min="13321" max="13321" width="9.140625" customWidth="1"/>
    <col min="13322" max="13322" width="10" customWidth="1"/>
    <col min="13323" max="13323" width="2.85546875" customWidth="1"/>
    <col min="13324" max="13325" width="9.140625" customWidth="1"/>
    <col min="13328" max="13328" width="9.140625" customWidth="1"/>
    <col min="13331" max="13331" width="9.140625" customWidth="1"/>
    <col min="13333" max="13333" width="3.42578125" customWidth="1"/>
    <col min="13564" max="13564" width="18.28515625" customWidth="1"/>
    <col min="13565" max="13567" width="0" hidden="1" customWidth="1"/>
    <col min="13568" max="13568" width="9.140625" customWidth="1"/>
    <col min="13569" max="13569" width="10" customWidth="1"/>
    <col min="13572" max="13572" width="10" customWidth="1"/>
    <col min="13575" max="13575" width="10" customWidth="1"/>
    <col min="13577" max="13577" width="9.140625" customWidth="1"/>
    <col min="13578" max="13578" width="10" customWidth="1"/>
    <col min="13579" max="13579" width="2.85546875" customWidth="1"/>
    <col min="13580" max="13581" width="9.140625" customWidth="1"/>
    <col min="13584" max="13584" width="9.140625" customWidth="1"/>
    <col min="13587" max="13587" width="9.140625" customWidth="1"/>
    <col min="13589" max="13589" width="3.42578125" customWidth="1"/>
    <col min="13820" max="13820" width="18.28515625" customWidth="1"/>
    <col min="13821" max="13823" width="0" hidden="1" customWidth="1"/>
    <col min="13824" max="13824" width="9.140625" customWidth="1"/>
    <col min="13825" max="13825" width="10" customWidth="1"/>
    <col min="13828" max="13828" width="10" customWidth="1"/>
    <col min="13831" max="13831" width="10" customWidth="1"/>
    <col min="13833" max="13833" width="9.140625" customWidth="1"/>
    <col min="13834" max="13834" width="10" customWidth="1"/>
    <col min="13835" max="13835" width="2.85546875" customWidth="1"/>
    <col min="13836" max="13837" width="9.140625" customWidth="1"/>
    <col min="13840" max="13840" width="9.140625" customWidth="1"/>
    <col min="13843" max="13843" width="9.140625" customWidth="1"/>
    <col min="13845" max="13845" width="3.42578125" customWidth="1"/>
    <col min="14076" max="14076" width="18.28515625" customWidth="1"/>
    <col min="14077" max="14079" width="0" hidden="1" customWidth="1"/>
    <col min="14080" max="14080" width="9.140625" customWidth="1"/>
    <col min="14081" max="14081" width="10" customWidth="1"/>
    <col min="14084" max="14084" width="10" customWidth="1"/>
    <col min="14087" max="14087" width="10" customWidth="1"/>
    <col min="14089" max="14089" width="9.140625" customWidth="1"/>
    <col min="14090" max="14090" width="10" customWidth="1"/>
    <col min="14091" max="14091" width="2.85546875" customWidth="1"/>
    <col min="14092" max="14093" width="9.140625" customWidth="1"/>
    <col min="14096" max="14096" width="9.140625" customWidth="1"/>
    <col min="14099" max="14099" width="9.140625" customWidth="1"/>
    <col min="14101" max="14101" width="3.42578125" customWidth="1"/>
    <col min="14332" max="14332" width="18.28515625" customWidth="1"/>
    <col min="14333" max="14335" width="0" hidden="1" customWidth="1"/>
    <col min="14336" max="14336" width="9.140625" customWidth="1"/>
    <col min="14337" max="14337" width="10" customWidth="1"/>
    <col min="14340" max="14340" width="10" customWidth="1"/>
    <col min="14343" max="14343" width="10" customWidth="1"/>
    <col min="14345" max="14345" width="9.140625" customWidth="1"/>
    <col min="14346" max="14346" width="10" customWidth="1"/>
    <col min="14347" max="14347" width="2.85546875" customWidth="1"/>
    <col min="14348" max="14349" width="9.140625" customWidth="1"/>
    <col min="14352" max="14352" width="9.140625" customWidth="1"/>
    <col min="14355" max="14355" width="9.140625" customWidth="1"/>
    <col min="14357" max="14357" width="3.42578125" customWidth="1"/>
    <col min="14588" max="14588" width="18.28515625" customWidth="1"/>
    <col min="14589" max="14591" width="0" hidden="1" customWidth="1"/>
    <col min="14592" max="14592" width="9.140625" customWidth="1"/>
    <col min="14593" max="14593" width="10" customWidth="1"/>
    <col min="14596" max="14596" width="10" customWidth="1"/>
    <col min="14599" max="14599" width="10" customWidth="1"/>
    <col min="14601" max="14601" width="9.140625" customWidth="1"/>
    <col min="14602" max="14602" width="10" customWidth="1"/>
    <col min="14603" max="14603" width="2.85546875" customWidth="1"/>
    <col min="14604" max="14605" width="9.140625" customWidth="1"/>
    <col min="14608" max="14608" width="9.140625" customWidth="1"/>
    <col min="14611" max="14611" width="9.140625" customWidth="1"/>
    <col min="14613" max="14613" width="3.42578125" customWidth="1"/>
    <col min="14844" max="14844" width="18.28515625" customWidth="1"/>
    <col min="14845" max="14847" width="0" hidden="1" customWidth="1"/>
    <col min="14848" max="14848" width="9.140625" customWidth="1"/>
    <col min="14849" max="14849" width="10" customWidth="1"/>
    <col min="14852" max="14852" width="10" customWidth="1"/>
    <col min="14855" max="14855" width="10" customWidth="1"/>
    <col min="14857" max="14857" width="9.140625" customWidth="1"/>
    <col min="14858" max="14858" width="10" customWidth="1"/>
    <col min="14859" max="14859" width="2.85546875" customWidth="1"/>
    <col min="14860" max="14861" width="9.140625" customWidth="1"/>
    <col min="14864" max="14864" width="9.140625" customWidth="1"/>
    <col min="14867" max="14867" width="9.140625" customWidth="1"/>
    <col min="14869" max="14869" width="3.42578125" customWidth="1"/>
    <col min="15100" max="15100" width="18.28515625" customWidth="1"/>
    <col min="15101" max="15103" width="0" hidden="1" customWidth="1"/>
    <col min="15104" max="15104" width="9.140625" customWidth="1"/>
    <col min="15105" max="15105" width="10" customWidth="1"/>
    <col min="15108" max="15108" width="10" customWidth="1"/>
    <col min="15111" max="15111" width="10" customWidth="1"/>
    <col min="15113" max="15113" width="9.140625" customWidth="1"/>
    <col min="15114" max="15114" width="10" customWidth="1"/>
    <col min="15115" max="15115" width="2.85546875" customWidth="1"/>
    <col min="15116" max="15117" width="9.140625" customWidth="1"/>
    <col min="15120" max="15120" width="9.140625" customWidth="1"/>
    <col min="15123" max="15123" width="9.140625" customWidth="1"/>
    <col min="15125" max="15125" width="3.42578125" customWidth="1"/>
    <col min="15356" max="15356" width="18.28515625" customWidth="1"/>
    <col min="15357" max="15359" width="0" hidden="1" customWidth="1"/>
    <col min="15360" max="15360" width="9.140625" customWidth="1"/>
    <col min="15361" max="15361" width="10" customWidth="1"/>
    <col min="15364" max="15364" width="10" customWidth="1"/>
    <col min="15367" max="15367" width="10" customWidth="1"/>
    <col min="15369" max="15369" width="9.140625" customWidth="1"/>
    <col min="15370" max="15370" width="10" customWidth="1"/>
    <col min="15371" max="15371" width="2.85546875" customWidth="1"/>
    <col min="15372" max="15373" width="9.140625" customWidth="1"/>
    <col min="15376" max="15376" width="9.140625" customWidth="1"/>
    <col min="15379" max="15379" width="9.140625" customWidth="1"/>
    <col min="15381" max="15381" width="3.42578125" customWidth="1"/>
    <col min="15612" max="15612" width="18.28515625" customWidth="1"/>
    <col min="15613" max="15615" width="0" hidden="1" customWidth="1"/>
    <col min="15616" max="15616" width="9.140625" customWidth="1"/>
    <col min="15617" max="15617" width="10" customWidth="1"/>
    <col min="15620" max="15620" width="10" customWidth="1"/>
    <col min="15623" max="15623" width="10" customWidth="1"/>
    <col min="15625" max="15625" width="9.140625" customWidth="1"/>
    <col min="15626" max="15626" width="10" customWidth="1"/>
    <col min="15627" max="15627" width="2.85546875" customWidth="1"/>
    <col min="15628" max="15629" width="9.140625" customWidth="1"/>
    <col min="15632" max="15632" width="9.140625" customWidth="1"/>
    <col min="15635" max="15635" width="9.140625" customWidth="1"/>
    <col min="15637" max="15637" width="3.42578125" customWidth="1"/>
    <col min="15868" max="15868" width="18.28515625" customWidth="1"/>
    <col min="15869" max="15871" width="0" hidden="1" customWidth="1"/>
    <col min="15872" max="15872" width="9.140625" customWidth="1"/>
    <col min="15873" max="15873" width="10" customWidth="1"/>
    <col min="15876" max="15876" width="10" customWidth="1"/>
    <col min="15879" max="15879" width="10" customWidth="1"/>
    <col min="15881" max="15881" width="9.140625" customWidth="1"/>
    <col min="15882" max="15882" width="10" customWidth="1"/>
    <col min="15883" max="15883" width="2.85546875" customWidth="1"/>
    <col min="15884" max="15885" width="9.140625" customWidth="1"/>
    <col min="15888" max="15888" width="9.140625" customWidth="1"/>
    <col min="15891" max="15891" width="9.140625" customWidth="1"/>
    <col min="15893" max="15893" width="3.42578125" customWidth="1"/>
    <col min="16124" max="16124" width="18.28515625" customWidth="1"/>
    <col min="16125" max="16127" width="0" hidden="1" customWidth="1"/>
    <col min="16128" max="16128" width="9.140625" customWidth="1"/>
    <col min="16129" max="16129" width="10" customWidth="1"/>
    <col min="16132" max="16132" width="10" customWidth="1"/>
    <col min="16135" max="16135" width="10" customWidth="1"/>
    <col min="16137" max="16137" width="9.140625" customWidth="1"/>
    <col min="16138" max="16138" width="10" customWidth="1"/>
    <col min="16139" max="16139" width="2.85546875" customWidth="1"/>
    <col min="16140" max="16141" width="9.140625" customWidth="1"/>
    <col min="16144" max="16144" width="9.140625" customWidth="1"/>
    <col min="16147" max="16147" width="9.140625" customWidth="1"/>
    <col min="16149" max="16149" width="3.42578125" customWidth="1"/>
  </cols>
  <sheetData>
    <row r="1" spans="1:57">
      <c r="A1" s="626" t="s">
        <v>255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93">
        <v>1</v>
      </c>
      <c r="AG1" s="293" t="s">
        <v>148</v>
      </c>
      <c r="AH1" s="293"/>
      <c r="AI1" s="50"/>
      <c r="AJ1" s="50"/>
      <c r="AK1" s="293"/>
      <c r="AL1" s="293"/>
      <c r="AM1" s="293"/>
      <c r="AN1" s="294"/>
      <c r="AO1" s="294"/>
      <c r="AP1" s="294"/>
      <c r="AQ1" s="294"/>
      <c r="AR1" s="310"/>
      <c r="AS1" s="310"/>
      <c r="AT1" s="310"/>
      <c r="AU1" s="310"/>
      <c r="AV1" s="311"/>
      <c r="AW1" s="311"/>
      <c r="AX1" s="311"/>
      <c r="AY1" s="311"/>
      <c r="BA1" s="294"/>
      <c r="BB1" s="294"/>
      <c r="BD1" s="294"/>
      <c r="BE1" s="294"/>
    </row>
    <row r="2" spans="1:57" ht="15.75" thickBot="1">
      <c r="A2" s="986" t="s">
        <v>224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7"/>
      <c r="W2" s="1267"/>
      <c r="X2" s="1267"/>
      <c r="Y2" s="1267"/>
      <c r="Z2" s="1267"/>
      <c r="AA2" s="1267"/>
      <c r="AB2" s="1267"/>
      <c r="AC2" s="1267"/>
      <c r="AD2" s="1267"/>
      <c r="AE2" s="1267"/>
      <c r="AN2" s="112"/>
      <c r="AO2" s="112"/>
      <c r="AP2" s="112"/>
      <c r="AQ2" s="112"/>
      <c r="AR2" s="312"/>
      <c r="AS2" s="312"/>
      <c r="AT2" s="312"/>
      <c r="AU2" s="312"/>
      <c r="AV2" s="313"/>
      <c r="AW2" s="313"/>
      <c r="AX2" s="313"/>
      <c r="AY2" s="313"/>
      <c r="BA2" s="112"/>
      <c r="BB2" s="112"/>
      <c r="BD2" s="112"/>
      <c r="BE2" s="112"/>
    </row>
    <row r="3" spans="1:57" s="1268" customFormat="1" ht="12.75">
      <c r="A3" s="1025"/>
      <c r="B3" s="435" t="s">
        <v>109</v>
      </c>
      <c r="C3" s="497"/>
      <c r="D3" s="497"/>
      <c r="E3" s="497"/>
      <c r="F3" s="497"/>
      <c r="G3" s="497"/>
      <c r="H3" s="497"/>
      <c r="I3" s="497"/>
      <c r="J3" s="497"/>
      <c r="K3" s="497"/>
      <c r="L3" s="435" t="s">
        <v>110</v>
      </c>
      <c r="M3" s="497"/>
      <c r="N3" s="497"/>
      <c r="O3" s="497"/>
      <c r="P3" s="497"/>
      <c r="Q3" s="497"/>
      <c r="R3" s="497"/>
      <c r="S3" s="497"/>
      <c r="T3" s="497"/>
      <c r="U3" s="497"/>
      <c r="V3" s="435" t="s">
        <v>180</v>
      </c>
      <c r="W3" s="497"/>
      <c r="X3" s="497"/>
      <c r="Y3" s="497"/>
      <c r="Z3" s="497"/>
      <c r="AA3" s="497"/>
      <c r="AB3" s="497"/>
      <c r="AC3" s="497"/>
      <c r="AD3" s="497"/>
      <c r="AE3" s="1015"/>
      <c r="AN3" s="1269" t="s">
        <v>150</v>
      </c>
      <c r="AO3" s="1270"/>
      <c r="AP3" s="1270"/>
      <c r="AQ3" s="1270"/>
      <c r="AR3" s="1270"/>
      <c r="AS3" s="1270"/>
      <c r="AT3" s="1270"/>
      <c r="AU3" s="1270"/>
      <c r="AV3" s="1270"/>
      <c r="AW3" s="1270"/>
      <c r="AX3" s="1270"/>
      <c r="AY3" s="1271"/>
      <c r="BA3" s="1269" t="s">
        <v>176</v>
      </c>
      <c r="BB3" s="1270"/>
      <c r="BD3" s="1269" t="s">
        <v>152</v>
      </c>
      <c r="BE3" s="1021"/>
    </row>
    <row r="4" spans="1:57" s="1268" customFormat="1" ht="38.25">
      <c r="A4" s="1058" t="s">
        <v>3</v>
      </c>
      <c r="B4" s="441" t="s">
        <v>12</v>
      </c>
      <c r="C4" s="1344" t="s">
        <v>13</v>
      </c>
      <c r="D4" s="1344" t="s">
        <v>111</v>
      </c>
      <c r="E4" s="1358" t="s">
        <v>15</v>
      </c>
      <c r="F4" s="1344" t="s">
        <v>112</v>
      </c>
      <c r="G4" s="1344" t="s">
        <v>17</v>
      </c>
      <c r="H4" s="1344" t="s">
        <v>18</v>
      </c>
      <c r="I4" s="1344" t="s">
        <v>19</v>
      </c>
      <c r="J4" s="1344" t="s">
        <v>20</v>
      </c>
      <c r="K4" s="1344" t="s">
        <v>21</v>
      </c>
      <c r="L4" s="441" t="s">
        <v>12</v>
      </c>
      <c r="M4" s="1344" t="s">
        <v>13</v>
      </c>
      <c r="N4" s="1344" t="s">
        <v>111</v>
      </c>
      <c r="O4" s="1344" t="s">
        <v>15</v>
      </c>
      <c r="P4" s="1344" t="s">
        <v>112</v>
      </c>
      <c r="Q4" s="1344" t="s">
        <v>17</v>
      </c>
      <c r="R4" s="1344" t="s">
        <v>18</v>
      </c>
      <c r="S4" s="1344" t="s">
        <v>19</v>
      </c>
      <c r="T4" s="1344" t="s">
        <v>20</v>
      </c>
      <c r="U4" s="1358" t="s">
        <v>21</v>
      </c>
      <c r="V4" s="1358" t="s">
        <v>12</v>
      </c>
      <c r="W4" s="1358" t="s">
        <v>13</v>
      </c>
      <c r="X4" s="1358" t="s">
        <v>111</v>
      </c>
      <c r="Y4" s="1358" t="s">
        <v>15</v>
      </c>
      <c r="Z4" s="1358" t="s">
        <v>112</v>
      </c>
      <c r="AA4" s="1344" t="s">
        <v>17</v>
      </c>
      <c r="AB4" s="1358" t="s">
        <v>18</v>
      </c>
      <c r="AC4" s="1344" t="s">
        <v>19</v>
      </c>
      <c r="AD4" s="1344" t="s">
        <v>20</v>
      </c>
      <c r="AE4" s="1331" t="s">
        <v>21</v>
      </c>
      <c r="AN4" s="1274" t="s">
        <v>151</v>
      </c>
      <c r="AO4" s="1275" t="s">
        <v>156</v>
      </c>
      <c r="AP4" s="1276" t="s">
        <v>157</v>
      </c>
      <c r="AQ4" s="1277" t="s">
        <v>158</v>
      </c>
      <c r="AR4" s="1274" t="str">
        <f>AN4</f>
        <v>NYC + Downstate</v>
      </c>
      <c r="AS4" s="1275" t="s">
        <v>156</v>
      </c>
      <c r="AT4" s="1276" t="s">
        <v>157</v>
      </c>
      <c r="AU4" s="1277" t="str">
        <f>AQ4</f>
        <v>All surplus regions</v>
      </c>
      <c r="AV4" s="1274" t="str">
        <f>AR4</f>
        <v>NYC + Downstate</v>
      </c>
      <c r="AW4" s="1275" t="s">
        <v>156</v>
      </c>
      <c r="AX4" s="1276" t="s">
        <v>157</v>
      </c>
      <c r="AY4" s="1277" t="str">
        <f>AU4</f>
        <v>All surplus regions</v>
      </c>
      <c r="BA4" s="1274" t="s">
        <v>177</v>
      </c>
      <c r="BB4" s="1275" t="s">
        <v>178</v>
      </c>
      <c r="BD4" s="1274" t="s">
        <v>174</v>
      </c>
      <c r="BE4" s="1278"/>
    </row>
    <row r="5" spans="1:57" s="447" customFormat="1" ht="12.75">
      <c r="A5" s="1322" t="s">
        <v>113</v>
      </c>
      <c r="B5" s="1359"/>
      <c r="C5" s="1345"/>
      <c r="D5" s="1345"/>
      <c r="E5" s="1359"/>
      <c r="F5" s="1345"/>
      <c r="G5" s="1345"/>
      <c r="H5" s="1345"/>
      <c r="I5" s="1345"/>
      <c r="J5" s="1345"/>
      <c r="K5" s="1345"/>
      <c r="L5" s="1359"/>
      <c r="M5" s="1345"/>
      <c r="N5" s="1345"/>
      <c r="O5" s="1345"/>
      <c r="P5" s="1345"/>
      <c r="Q5" s="1345"/>
      <c r="R5" s="1345"/>
      <c r="S5" s="1345"/>
      <c r="T5" s="1345"/>
      <c r="U5" s="1359"/>
      <c r="V5" s="1359"/>
      <c r="W5" s="1359"/>
      <c r="X5" s="1359"/>
      <c r="Y5" s="1359"/>
      <c r="Z5" s="1359"/>
      <c r="AA5" s="1345"/>
      <c r="AB5" s="1359"/>
      <c r="AC5" s="1345"/>
      <c r="AD5" s="1345"/>
      <c r="AE5" s="1332"/>
      <c r="AN5" s="1282"/>
      <c r="AO5" s="1283"/>
      <c r="AP5" s="1284"/>
      <c r="AQ5" s="1285"/>
      <c r="AR5" s="1282"/>
      <c r="AS5" s="1283"/>
      <c r="AT5" s="1284"/>
      <c r="AU5" s="1285"/>
      <c r="AV5" s="1282"/>
      <c r="AW5" s="1283"/>
      <c r="AX5" s="1284"/>
      <c r="AY5" s="1285"/>
      <c r="BA5" s="1282"/>
      <c r="BB5" s="1283"/>
      <c r="BD5" s="1282"/>
      <c r="BE5" s="1283"/>
    </row>
    <row r="6" spans="1:57" s="447" customFormat="1" ht="12.75">
      <c r="A6" s="1000" t="s">
        <v>114</v>
      </c>
      <c r="B6" s="1359"/>
      <c r="C6" s="1345"/>
      <c r="D6" s="1345"/>
      <c r="E6" s="1359"/>
      <c r="F6" s="1345"/>
      <c r="G6" s="1345"/>
      <c r="H6" s="1345"/>
      <c r="I6" s="1345"/>
      <c r="J6" s="1345"/>
      <c r="K6" s="1345"/>
      <c r="L6" s="1359"/>
      <c r="M6" s="1345"/>
      <c r="N6" s="1345"/>
      <c r="O6" s="1345"/>
      <c r="P6" s="1345"/>
      <c r="Q6" s="1345"/>
      <c r="R6" s="1345"/>
      <c r="S6" s="1345"/>
      <c r="T6" s="1345"/>
      <c r="U6" s="1359"/>
      <c r="V6" s="1359"/>
      <c r="W6" s="1359"/>
      <c r="X6" s="1359"/>
      <c r="Y6" s="1359"/>
      <c r="Z6" s="1359"/>
      <c r="AA6" s="1345"/>
      <c r="AB6" s="1359"/>
      <c r="AC6" s="1345"/>
      <c r="AD6" s="1345"/>
      <c r="AE6" s="1332"/>
      <c r="AN6" s="1282"/>
      <c r="AO6" s="1283"/>
      <c r="AP6" s="1284"/>
      <c r="AQ6" s="1285"/>
      <c r="AR6" s="1282"/>
      <c r="AS6" s="1283"/>
      <c r="AT6" s="1284"/>
      <c r="AU6" s="1285"/>
      <c r="AV6" s="1282"/>
      <c r="AW6" s="1283"/>
      <c r="AX6" s="1284"/>
      <c r="AY6" s="1285"/>
      <c r="BA6" s="1282"/>
      <c r="BB6" s="1283"/>
      <c r="BD6" s="1282"/>
      <c r="BE6" s="1283"/>
    </row>
    <row r="7" spans="1:57" s="447" customFormat="1" ht="12.75">
      <c r="A7" s="1000" t="s">
        <v>115</v>
      </c>
      <c r="B7" s="1075">
        <f>'T2'!F5</f>
        <v>31735.210210293117</v>
      </c>
      <c r="C7" s="1346">
        <f>'T2'!F6</f>
        <v>16721.29024582593</v>
      </c>
      <c r="D7" s="1346">
        <f>'T2'!F7</f>
        <v>2777.7150407154968</v>
      </c>
      <c r="E7" s="1075">
        <f>'T2'!F8</f>
        <v>1817.9058145629076</v>
      </c>
      <c r="F7" s="1346">
        <f>'T2'!F9</f>
        <v>1162.852499357409</v>
      </c>
      <c r="G7" s="1346">
        <f>'T2'!F10</f>
        <v>4133.5010916860365</v>
      </c>
      <c r="H7" s="1346">
        <f>'T2'!F11</f>
        <v>2501.8958674100631</v>
      </c>
      <c r="I7" s="1346">
        <f>'T2'!F12</f>
        <v>1333.486200105599</v>
      </c>
      <c r="J7" s="1346">
        <f>C7+D7+E7+F7+G7+H7+I7</f>
        <v>30448.646759663443</v>
      </c>
      <c r="K7" s="1346">
        <f>B7+J7</f>
        <v>62183.856969956556</v>
      </c>
      <c r="L7" s="1075">
        <f>'T2'!O5</f>
        <v>542.93125884288077</v>
      </c>
      <c r="M7" s="1346">
        <f>'T2'!O6</f>
        <v>28.704211216945946</v>
      </c>
      <c r="N7" s="1346">
        <f>'T2'!O7</f>
        <v>9.7317743012020621</v>
      </c>
      <c r="O7" s="1346">
        <f>'T2'!O8</f>
        <v>7.4469525517381552</v>
      </c>
      <c r="P7" s="1346">
        <f>'T2'!O9</f>
        <v>3.8871668412042433</v>
      </c>
      <c r="Q7" s="1346">
        <f>'T2'!O10</f>
        <v>14.101169073859346</v>
      </c>
      <c r="R7" s="1346">
        <f>'T2'!O11</f>
        <v>15.465486593460454</v>
      </c>
      <c r="S7" s="1346">
        <f>'T2'!O12</f>
        <v>7.8974304091052554</v>
      </c>
      <c r="T7" s="1346">
        <f>M7+N7+O7+P7+Q7+R7+S7</f>
        <v>87.234190987515461</v>
      </c>
      <c r="U7" s="1075">
        <f>L7+T7</f>
        <v>630.16544983039626</v>
      </c>
      <c r="V7" s="1075">
        <f t="shared" ref="V7:AC7" si="0">B7+L7</f>
        <v>32278.141469135997</v>
      </c>
      <c r="W7" s="1075">
        <f t="shared" si="0"/>
        <v>16749.994457042878</v>
      </c>
      <c r="X7" s="1075">
        <f t="shared" si="0"/>
        <v>2787.446815016699</v>
      </c>
      <c r="Y7" s="1075">
        <f t="shared" si="0"/>
        <v>1825.3527671146458</v>
      </c>
      <c r="Z7" s="1075">
        <f t="shared" si="0"/>
        <v>1166.7396661986131</v>
      </c>
      <c r="AA7" s="1346">
        <f t="shared" si="0"/>
        <v>4147.6022607598961</v>
      </c>
      <c r="AB7" s="1075">
        <f t="shared" si="0"/>
        <v>2517.3613540035235</v>
      </c>
      <c r="AC7" s="1346">
        <f t="shared" si="0"/>
        <v>1341.3836305147042</v>
      </c>
      <c r="AD7" s="1346">
        <f>W7+X7+Y7+Z7+AA7+AB7+AC7</f>
        <v>30535.880950650961</v>
      </c>
      <c r="AE7" s="1333">
        <f>V7+AD7</f>
        <v>62814.022419786954</v>
      </c>
      <c r="AN7" s="1287">
        <f>B7+C7</f>
        <v>48456.500456119044</v>
      </c>
      <c r="AO7" s="1288">
        <f>E7+G7</f>
        <v>5951.4069062489443</v>
      </c>
      <c r="AP7" s="1289">
        <f>F7+H7+I7</f>
        <v>4998.2345668730713</v>
      </c>
      <c r="AQ7" s="1290">
        <f>SUM(D7:I7)</f>
        <v>13727.356513837512</v>
      </c>
      <c r="AR7" s="1287">
        <f>L7+M7</f>
        <v>571.63547005982673</v>
      </c>
      <c r="AS7" s="1288">
        <f>O7+Q7</f>
        <v>21.548121625597503</v>
      </c>
      <c r="AT7" s="1289">
        <f>P7+R7+S7</f>
        <v>27.250083843769954</v>
      </c>
      <c r="AU7" s="1290">
        <f>SUM(N7:S7)</f>
        <v>58.529979770569511</v>
      </c>
      <c r="AV7" s="1287">
        <f>V7+W7</f>
        <v>49028.135926178875</v>
      </c>
      <c r="AW7" s="1288">
        <f>Y7+AA7</f>
        <v>5972.9550278745419</v>
      </c>
      <c r="AX7" s="1289">
        <f>Z7+AB7+AC7</f>
        <v>5025.4846507168404</v>
      </c>
      <c r="AY7" s="1290">
        <f>SUM(X7:AC7)</f>
        <v>13785.886493608083</v>
      </c>
      <c r="BA7" s="1287">
        <f>B7+C7+G7</f>
        <v>52590.001547805077</v>
      </c>
      <c r="BB7" s="1288">
        <f>D7+F7+H7+I7</f>
        <v>7775.9496075885681</v>
      </c>
      <c r="BD7" s="1287">
        <f>J7-E7</f>
        <v>28630.740945100537</v>
      </c>
      <c r="BE7" s="1288"/>
    </row>
    <row r="8" spans="1:57" s="447" customFormat="1" ht="12.75">
      <c r="A8" s="1291" t="s">
        <v>116</v>
      </c>
      <c r="B8" s="1074">
        <f>'T2'!I5</f>
        <v>1088.8709758646139</v>
      </c>
      <c r="C8" s="1347">
        <f>'T2'!I6</f>
        <v>-100.60452277581314</v>
      </c>
      <c r="D8" s="1347">
        <f>'T2'!I7</f>
        <v>-210.3440512736226</v>
      </c>
      <c r="E8" s="1074">
        <f>'T2'!I8</f>
        <v>-100.63820878681372</v>
      </c>
      <c r="F8" s="1347">
        <f>'T2'!I9</f>
        <v>-89.227444509384057</v>
      </c>
      <c r="G8" s="1347">
        <f>'T2'!I10</f>
        <v>-186.04300511824189</v>
      </c>
      <c r="H8" s="1347">
        <f>'T2'!I11</f>
        <v>-162.28122127118132</v>
      </c>
      <c r="I8" s="1347">
        <f>'T2'!I12</f>
        <v>-171.49643384982573</v>
      </c>
      <c r="J8" s="1347">
        <f>C8+D8+E8+F8+G8+H8+I8</f>
        <v>-1020.6348875848823</v>
      </c>
      <c r="K8" s="1347">
        <f>B8+J8</f>
        <v>68.236088279731575</v>
      </c>
      <c r="L8" s="1074">
        <f>'T2'!P5</f>
        <v>-68.236088279731234</v>
      </c>
      <c r="M8" s="1347">
        <v>0</v>
      </c>
      <c r="N8" s="1347">
        <v>0</v>
      </c>
      <c r="O8" s="1347">
        <v>0</v>
      </c>
      <c r="P8" s="1347">
        <v>0</v>
      </c>
      <c r="Q8" s="1347">
        <v>0</v>
      </c>
      <c r="R8" s="1347">
        <v>0</v>
      </c>
      <c r="S8" s="1347">
        <v>0</v>
      </c>
      <c r="T8" s="1347">
        <f>M8+N8+O8+P8+Q8+R8+S8</f>
        <v>0</v>
      </c>
      <c r="U8" s="1074">
        <f>L8+T8</f>
        <v>-68.236088279731234</v>
      </c>
      <c r="V8" s="1074">
        <f t="shared" ref="V8:AC8" si="1">B8-B8</f>
        <v>0</v>
      </c>
      <c r="W8" s="1074">
        <f t="shared" si="1"/>
        <v>0</v>
      </c>
      <c r="X8" s="1074">
        <f t="shared" si="1"/>
        <v>0</v>
      </c>
      <c r="Y8" s="1074">
        <f t="shared" si="1"/>
        <v>0</v>
      </c>
      <c r="Z8" s="1074">
        <f t="shared" si="1"/>
        <v>0</v>
      </c>
      <c r="AA8" s="1347">
        <f t="shared" si="1"/>
        <v>0</v>
      </c>
      <c r="AB8" s="1074">
        <f t="shared" si="1"/>
        <v>0</v>
      </c>
      <c r="AC8" s="1347">
        <f t="shared" si="1"/>
        <v>0</v>
      </c>
      <c r="AD8" s="1347">
        <f>W8+X8+Y8+Z8+AA8+AB8+AC8</f>
        <v>0</v>
      </c>
      <c r="AE8" s="1334">
        <f>V8+AD8</f>
        <v>0</v>
      </c>
      <c r="AN8" s="1292">
        <f>B8+C8</f>
        <v>988.26645308880074</v>
      </c>
      <c r="AO8" s="1293">
        <f>E8+G8</f>
        <v>-286.68121390505564</v>
      </c>
      <c r="AP8" s="1294">
        <f>F8+H8+I8</f>
        <v>-423.0050996303911</v>
      </c>
      <c r="AQ8" s="1295">
        <f>SUM(D8:I8)</f>
        <v>-920.0303648090694</v>
      </c>
      <c r="AR8" s="1292">
        <f>L8+M8</f>
        <v>-68.236088279731234</v>
      </c>
      <c r="AS8" s="1293">
        <f>O8+Q8</f>
        <v>0</v>
      </c>
      <c r="AT8" s="1294">
        <f>P8+R8+S8</f>
        <v>0</v>
      </c>
      <c r="AU8" s="1295">
        <f>SUM(N8:S8)</f>
        <v>0</v>
      </c>
      <c r="AV8" s="1292">
        <f>V8+W8</f>
        <v>0</v>
      </c>
      <c r="AW8" s="1293">
        <f>Y8+AA8</f>
        <v>0</v>
      </c>
      <c r="AX8" s="1294">
        <f>Z8+AB8+AC8</f>
        <v>0</v>
      </c>
      <c r="AY8" s="1295">
        <f>SUM(X8:AC8)</f>
        <v>0</v>
      </c>
      <c r="BA8" s="1292">
        <f>B8+C8+G8</f>
        <v>802.22344797055882</v>
      </c>
      <c r="BB8" s="1293">
        <f>D8+F8+H8+I8</f>
        <v>-633.34915090401364</v>
      </c>
      <c r="BD8" s="1292">
        <f>J8-E8</f>
        <v>-919.99667879806861</v>
      </c>
      <c r="BE8" s="910"/>
    </row>
    <row r="9" spans="1:57" s="1268" customFormat="1" ht="12.75">
      <c r="A9" s="1315" t="s">
        <v>117</v>
      </c>
      <c r="B9" s="445">
        <f t="shared" ref="B9:K9" si="2">SUM(B7:B8)</f>
        <v>32824.081186157731</v>
      </c>
      <c r="C9" s="1077">
        <f t="shared" si="2"/>
        <v>16620.685723050119</v>
      </c>
      <c r="D9" s="1077">
        <f t="shared" si="2"/>
        <v>2567.3709894418744</v>
      </c>
      <c r="E9" s="445">
        <f t="shared" si="2"/>
        <v>1717.2676057760939</v>
      </c>
      <c r="F9" s="1077">
        <f t="shared" si="2"/>
        <v>1073.625054848025</v>
      </c>
      <c r="G9" s="1077">
        <f t="shared" si="2"/>
        <v>3947.4580865677945</v>
      </c>
      <c r="H9" s="1077">
        <f t="shared" si="2"/>
        <v>2339.6146461388817</v>
      </c>
      <c r="I9" s="1077">
        <f t="shared" si="2"/>
        <v>1161.9897662557732</v>
      </c>
      <c r="J9" s="1077">
        <f t="shared" si="2"/>
        <v>29428.011872078561</v>
      </c>
      <c r="K9" s="1077">
        <f t="shared" si="2"/>
        <v>62252.093058236285</v>
      </c>
      <c r="L9" s="445">
        <f t="shared" ref="L9:U9" si="3">SUM(L7:L8)</f>
        <v>474.69517056314953</v>
      </c>
      <c r="M9" s="1077">
        <f t="shared" si="3"/>
        <v>28.704211216945946</v>
      </c>
      <c r="N9" s="1077">
        <f t="shared" si="3"/>
        <v>9.7317743012020621</v>
      </c>
      <c r="O9" s="1077">
        <f t="shared" si="3"/>
        <v>7.4469525517381552</v>
      </c>
      <c r="P9" s="1077">
        <f t="shared" si="3"/>
        <v>3.8871668412042433</v>
      </c>
      <c r="Q9" s="1077">
        <f t="shared" si="3"/>
        <v>14.101169073859346</v>
      </c>
      <c r="R9" s="1077">
        <f t="shared" si="3"/>
        <v>15.465486593460454</v>
      </c>
      <c r="S9" s="1077">
        <f t="shared" si="3"/>
        <v>7.8974304091052554</v>
      </c>
      <c r="T9" s="1077">
        <f t="shared" si="3"/>
        <v>87.234190987515461</v>
      </c>
      <c r="U9" s="445">
        <f t="shared" si="3"/>
        <v>561.92936155066502</v>
      </c>
      <c r="V9" s="445">
        <f t="shared" ref="V9:AE9" si="4">SUM(V7:V8)</f>
        <v>32278.141469135997</v>
      </c>
      <c r="W9" s="445">
        <f t="shared" si="4"/>
        <v>16749.994457042878</v>
      </c>
      <c r="X9" s="445">
        <f t="shared" si="4"/>
        <v>2787.446815016699</v>
      </c>
      <c r="Y9" s="445">
        <f t="shared" si="4"/>
        <v>1825.3527671146458</v>
      </c>
      <c r="Z9" s="445">
        <f t="shared" si="4"/>
        <v>1166.7396661986131</v>
      </c>
      <c r="AA9" s="1077">
        <f t="shared" si="4"/>
        <v>4147.6022607598961</v>
      </c>
      <c r="AB9" s="445">
        <f t="shared" si="4"/>
        <v>2517.3613540035235</v>
      </c>
      <c r="AC9" s="1077">
        <f t="shared" si="4"/>
        <v>1341.3836305147042</v>
      </c>
      <c r="AD9" s="1077">
        <f t="shared" si="4"/>
        <v>30535.880950650961</v>
      </c>
      <c r="AE9" s="1335">
        <f t="shared" si="4"/>
        <v>62814.022419786954</v>
      </c>
      <c r="AG9" s="1268">
        <v>62238.8</v>
      </c>
      <c r="AH9" s="1316">
        <f>K9-AG9</f>
        <v>13.293058236282377</v>
      </c>
      <c r="AI9" s="1316">
        <f>AK9-AG9</f>
        <v>561.89999999999418</v>
      </c>
      <c r="AJ9" s="1316">
        <f>U9-AI9</f>
        <v>2.9361550670842007E-2</v>
      </c>
      <c r="AK9" s="1268">
        <v>62800.7</v>
      </c>
      <c r="AL9" s="1317">
        <f>AE9-AK9</f>
        <v>13.322419786956743</v>
      </c>
      <c r="AM9" s="1318"/>
      <c r="AN9" s="1319">
        <f t="shared" ref="AN9:AY9" si="5">SUM(AN7:AN8)</f>
        <v>49444.766909207843</v>
      </c>
      <c r="AO9" s="952">
        <f t="shared" si="5"/>
        <v>5664.725692343889</v>
      </c>
      <c r="AP9" s="1320">
        <f t="shared" si="5"/>
        <v>4575.2294672426806</v>
      </c>
      <c r="AQ9" s="1321">
        <f t="shared" si="5"/>
        <v>12807.326149028442</v>
      </c>
      <c r="AR9" s="1319">
        <f t="shared" si="5"/>
        <v>503.3993817800955</v>
      </c>
      <c r="AS9" s="952">
        <f t="shared" si="5"/>
        <v>21.548121625597503</v>
      </c>
      <c r="AT9" s="1320">
        <f t="shared" si="5"/>
        <v>27.250083843769954</v>
      </c>
      <c r="AU9" s="1321">
        <f t="shared" si="5"/>
        <v>58.529979770569511</v>
      </c>
      <c r="AV9" s="1319">
        <f t="shared" si="5"/>
        <v>49028.135926178875</v>
      </c>
      <c r="AW9" s="952">
        <f t="shared" si="5"/>
        <v>5972.9550278745419</v>
      </c>
      <c r="AX9" s="1320">
        <f t="shared" si="5"/>
        <v>5025.4846507168404</v>
      </c>
      <c r="AY9" s="1321">
        <f t="shared" si="5"/>
        <v>13785.886493608083</v>
      </c>
      <c r="BA9" s="1319">
        <f>SUM(BA7:BA8)</f>
        <v>53392.224995775636</v>
      </c>
      <c r="BB9" s="952">
        <f>SUM(BB7:BB8)</f>
        <v>7142.600456684555</v>
      </c>
      <c r="BD9" s="1319">
        <f>SUM(BD7:BD8)</f>
        <v>27710.744266302467</v>
      </c>
      <c r="BE9" s="952"/>
    </row>
    <row r="10" spans="1:57" s="447" customFormat="1" ht="12.75">
      <c r="A10" s="1315" t="s">
        <v>118</v>
      </c>
      <c r="B10" s="1360"/>
      <c r="C10" s="1348"/>
      <c r="D10" s="1348"/>
      <c r="E10" s="1360"/>
      <c r="F10" s="1348"/>
      <c r="G10" s="1348"/>
      <c r="H10" s="1348"/>
      <c r="I10" s="1348"/>
      <c r="J10" s="1348"/>
      <c r="K10" s="1348"/>
      <c r="L10" s="1360"/>
      <c r="M10" s="1348"/>
      <c r="N10" s="1348"/>
      <c r="O10" s="1348"/>
      <c r="P10" s="1348"/>
      <c r="Q10" s="1348"/>
      <c r="R10" s="1348"/>
      <c r="S10" s="1348"/>
      <c r="T10" s="1348"/>
      <c r="U10" s="1360"/>
      <c r="V10" s="1360"/>
      <c r="W10" s="1360"/>
      <c r="X10" s="1360"/>
      <c r="Y10" s="1360"/>
      <c r="Z10" s="1360"/>
      <c r="AA10" s="1348"/>
      <c r="AB10" s="1360"/>
      <c r="AC10" s="1348"/>
      <c r="AD10" s="1348"/>
      <c r="AE10" s="1336"/>
      <c r="AN10" s="1303"/>
      <c r="AO10" s="1304"/>
      <c r="AP10" s="1305"/>
      <c r="AQ10" s="1306"/>
      <c r="AR10" s="1303"/>
      <c r="AS10" s="1304"/>
      <c r="AT10" s="1305"/>
      <c r="AU10" s="1306"/>
      <c r="AV10" s="1303"/>
      <c r="AW10" s="1304"/>
      <c r="AX10" s="1305"/>
      <c r="AY10" s="1306"/>
      <c r="BA10" s="1303"/>
      <c r="BB10" s="1304"/>
      <c r="BD10" s="1303"/>
      <c r="BE10" s="1304"/>
    </row>
    <row r="11" spans="1:57" s="447" customFormat="1" ht="12.75">
      <c r="A11" s="1000" t="s">
        <v>119</v>
      </c>
      <c r="B11" s="1075">
        <v>6813.3509489999997</v>
      </c>
      <c r="C11" s="1346">
        <v>7820.7332703728116</v>
      </c>
      <c r="D11" s="1346">
        <v>1275.6215597730595</v>
      </c>
      <c r="E11" s="1075">
        <v>803.53143823762912</v>
      </c>
      <c r="F11" s="1346">
        <v>420.78835829568987</v>
      </c>
      <c r="G11" s="1346">
        <v>1707.4274127799695</v>
      </c>
      <c r="H11" s="1346">
        <v>924.93109769705075</v>
      </c>
      <c r="I11" s="1346">
        <v>493.43865551114834</v>
      </c>
      <c r="J11" s="1346">
        <f t="shared" ref="J11:J17" si="6">C11+D11+E11+F11+G11+H11+I11</f>
        <v>13446.471792667357</v>
      </c>
      <c r="K11" s="1346">
        <f t="shared" ref="K11:K17" si="7">B11+J11</f>
        <v>20259.822741667354</v>
      </c>
      <c r="L11" s="1075">
        <v>0</v>
      </c>
      <c r="M11" s="1346">
        <v>0.28730851490290443</v>
      </c>
      <c r="N11" s="1346">
        <v>2.9864597444462416E-4</v>
      </c>
      <c r="O11" s="1351">
        <v>0</v>
      </c>
      <c r="P11" s="1346">
        <v>2.5714676875779781E-3</v>
      </c>
      <c r="Q11" s="1346">
        <v>2.3056895289613393</v>
      </c>
      <c r="R11" s="1346">
        <v>3.3419845987053984E-2</v>
      </c>
      <c r="S11" s="1346">
        <v>4.5730457071209898E-3</v>
      </c>
      <c r="T11" s="1346">
        <f t="shared" ref="T11:T17" si="8">M11+N11+O11+P11+Q11+R11+S11</f>
        <v>2.6338610492204411</v>
      </c>
      <c r="U11" s="1075">
        <f t="shared" ref="U11:U17" si="9">L11+T11</f>
        <v>2.6338610492204411</v>
      </c>
      <c r="V11" s="1075">
        <f t="shared" ref="V11:AC17" si="10">B11+L11</f>
        <v>6813.3509489999997</v>
      </c>
      <c r="W11" s="1075">
        <f t="shared" si="10"/>
        <v>7821.0205788877147</v>
      </c>
      <c r="X11" s="1075">
        <f t="shared" si="10"/>
        <v>1275.621858419034</v>
      </c>
      <c r="Y11" s="1075">
        <f t="shared" si="10"/>
        <v>803.53143823762912</v>
      </c>
      <c r="Z11" s="1075">
        <f t="shared" si="10"/>
        <v>420.79092976337745</v>
      </c>
      <c r="AA11" s="1346">
        <f t="shared" si="10"/>
        <v>1709.7331023089307</v>
      </c>
      <c r="AB11" s="1075">
        <f t="shared" si="10"/>
        <v>924.9645175430378</v>
      </c>
      <c r="AC11" s="1346">
        <f t="shared" si="10"/>
        <v>493.44322855685544</v>
      </c>
      <c r="AD11" s="1346">
        <f t="shared" ref="AD11:AD17" si="11">W11+X11+Y11+Z11+AA11+AB11+AC11</f>
        <v>13449.105653716579</v>
      </c>
      <c r="AE11" s="1333">
        <f t="shared" ref="AE11:AE17" si="12">V11+AD11</f>
        <v>20262.456602716578</v>
      </c>
      <c r="AN11" s="1307">
        <f t="shared" ref="AN11:AN17" si="13">B11+C11</f>
        <v>14634.084219372811</v>
      </c>
      <c r="AO11" s="910">
        <f t="shared" ref="AO11:AO17" si="14">E11+G11</f>
        <v>2510.9588510175986</v>
      </c>
      <c r="AP11" s="1308">
        <f t="shared" ref="AP11:AP17" si="15">F11+H11+I11</f>
        <v>1839.1581115038889</v>
      </c>
      <c r="AQ11" s="1309">
        <f t="shared" ref="AQ11:AQ17" si="16">SUM(D11:I11)</f>
        <v>5625.7385222945477</v>
      </c>
      <c r="AR11" s="1307">
        <f t="shared" ref="AR11:AR17" si="17">L11+M11</f>
        <v>0.28730851490290443</v>
      </c>
      <c r="AS11" s="910">
        <f t="shared" ref="AS11:AS17" si="18">O11+Q11</f>
        <v>2.3056895289613393</v>
      </c>
      <c r="AT11" s="1308">
        <f t="shared" ref="AT11:AT17" si="19">P11+R11+S11</f>
        <v>4.056435938175295E-2</v>
      </c>
      <c r="AU11" s="1309">
        <f t="shared" ref="AU11:AU17" si="20">SUM(N11:S11)</f>
        <v>2.3465525343175369</v>
      </c>
      <c r="AV11" s="1307">
        <f t="shared" ref="AV11:AV17" si="21">V11+W11</f>
        <v>14634.371527887713</v>
      </c>
      <c r="AW11" s="910">
        <f t="shared" ref="AW11:AW17" si="22">Y11+AA11</f>
        <v>2513.2645405465601</v>
      </c>
      <c r="AX11" s="1308">
        <f t="shared" ref="AX11:AX17" si="23">Z11+AB11+AC11</f>
        <v>1839.1986758632706</v>
      </c>
      <c r="AY11" s="1309">
        <f t="shared" ref="AY11:AY17" si="24">SUM(X11:AC11)</f>
        <v>5628.085074828864</v>
      </c>
      <c r="BA11" s="1307">
        <f t="shared" ref="BA11:BA17" si="25">B11+C11+G11</f>
        <v>16341.51163215278</v>
      </c>
      <c r="BB11" s="910">
        <f t="shared" ref="BB11:BB17" si="26">D11+F11+H11+I11</f>
        <v>3114.7796712769482</v>
      </c>
      <c r="BD11" s="1307">
        <f t="shared" ref="BD11:BD17" si="27">J11-E11</f>
        <v>12642.940354429727</v>
      </c>
      <c r="BE11" s="910"/>
    </row>
    <row r="12" spans="1:57" s="447" customFormat="1" ht="12.75">
      <c r="A12" s="1000" t="s">
        <v>121</v>
      </c>
      <c r="B12" s="451">
        <v>5380.8134957221309</v>
      </c>
      <c r="C12" s="1081">
        <v>1004.6492868257217</v>
      </c>
      <c r="D12" s="1081">
        <v>231.74822387331989</v>
      </c>
      <c r="E12" s="451">
        <v>165.65045293381897</v>
      </c>
      <c r="F12" s="1081">
        <v>154.52297733220058</v>
      </c>
      <c r="G12" s="1081">
        <v>574.36162636288987</v>
      </c>
      <c r="H12" s="1081">
        <v>281.18984841122381</v>
      </c>
      <c r="I12" s="1081">
        <v>175.23313343981849</v>
      </c>
      <c r="J12" s="1081">
        <f t="shared" si="6"/>
        <v>2587.3555491789934</v>
      </c>
      <c r="K12" s="1081">
        <f t="shared" si="7"/>
        <v>7968.1690449011239</v>
      </c>
      <c r="L12" s="451">
        <v>122.05031412623327</v>
      </c>
      <c r="M12" s="1081">
        <v>3.4746291282595436</v>
      </c>
      <c r="N12" s="1081">
        <v>1.5948834358007717</v>
      </c>
      <c r="O12" s="1081">
        <v>1.1934500836440669</v>
      </c>
      <c r="P12" s="1081">
        <v>0.76880661048567478</v>
      </c>
      <c r="Q12" s="1081">
        <v>2.8976255954300596</v>
      </c>
      <c r="R12" s="1081">
        <v>2.7884515542864796</v>
      </c>
      <c r="S12" s="1081">
        <v>1.3849669319036897</v>
      </c>
      <c r="T12" s="1081">
        <f t="shared" si="8"/>
        <v>14.102813339810286</v>
      </c>
      <c r="U12" s="451">
        <f t="shared" si="9"/>
        <v>136.15312746604357</v>
      </c>
      <c r="V12" s="451">
        <f t="shared" si="10"/>
        <v>5502.8638098483643</v>
      </c>
      <c r="W12" s="451">
        <f t="shared" si="10"/>
        <v>1008.1239159539812</v>
      </c>
      <c r="X12" s="451">
        <f t="shared" si="10"/>
        <v>233.34310730912065</v>
      </c>
      <c r="Y12" s="451">
        <f t="shared" si="10"/>
        <v>166.84390301746305</v>
      </c>
      <c r="Z12" s="451">
        <f t="shared" si="10"/>
        <v>155.29178394268627</v>
      </c>
      <c r="AA12" s="1081">
        <f t="shared" si="10"/>
        <v>577.25925195831996</v>
      </c>
      <c r="AB12" s="451">
        <f t="shared" si="10"/>
        <v>283.9782999655103</v>
      </c>
      <c r="AC12" s="1081">
        <f t="shared" si="10"/>
        <v>176.61810037172216</v>
      </c>
      <c r="AD12" s="1081">
        <f t="shared" si="11"/>
        <v>2601.4583625188034</v>
      </c>
      <c r="AE12" s="1337">
        <f t="shared" si="12"/>
        <v>8104.3221723671677</v>
      </c>
      <c r="AN12" s="1307">
        <f t="shared" si="13"/>
        <v>6385.4627825478528</v>
      </c>
      <c r="AO12" s="910">
        <f t="shared" si="14"/>
        <v>740.01207929670886</v>
      </c>
      <c r="AP12" s="1308">
        <f t="shared" si="15"/>
        <v>610.94595918324285</v>
      </c>
      <c r="AQ12" s="1309">
        <f t="shared" si="16"/>
        <v>1582.7062623532713</v>
      </c>
      <c r="AR12" s="1307">
        <f t="shared" si="17"/>
        <v>125.52494325449283</v>
      </c>
      <c r="AS12" s="910">
        <f t="shared" si="18"/>
        <v>4.0910756790741267</v>
      </c>
      <c r="AT12" s="1308">
        <f t="shared" si="19"/>
        <v>4.9422250966758439</v>
      </c>
      <c r="AU12" s="1309">
        <f t="shared" si="20"/>
        <v>10.628184211550742</v>
      </c>
      <c r="AV12" s="1307">
        <f t="shared" si="21"/>
        <v>6510.9877258023453</v>
      </c>
      <c r="AW12" s="910">
        <f t="shared" si="22"/>
        <v>744.10315497578301</v>
      </c>
      <c r="AX12" s="1308">
        <f t="shared" si="23"/>
        <v>615.88818427991873</v>
      </c>
      <c r="AY12" s="1309">
        <f t="shared" si="24"/>
        <v>1593.3344465648227</v>
      </c>
      <c r="BA12" s="1307">
        <f t="shared" si="25"/>
        <v>6959.8244089107429</v>
      </c>
      <c r="BB12" s="910">
        <f t="shared" si="26"/>
        <v>842.69418305656279</v>
      </c>
      <c r="BD12" s="1307">
        <f t="shared" si="27"/>
        <v>2421.7050962451744</v>
      </c>
      <c r="BE12" s="910"/>
    </row>
    <row r="13" spans="1:57" s="447" customFormat="1" ht="12.75">
      <c r="A13" s="1000" t="s">
        <v>160</v>
      </c>
      <c r="B13" s="451">
        <v>5635.1031140102205</v>
      </c>
      <c r="C13" s="1081">
        <v>2656.9089126669592</v>
      </c>
      <c r="D13" s="1081">
        <v>399.85010142964171</v>
      </c>
      <c r="E13" s="451">
        <v>318.74883860139846</v>
      </c>
      <c r="F13" s="1081">
        <v>201.23205183688961</v>
      </c>
      <c r="G13" s="1081">
        <v>849.85516024177787</v>
      </c>
      <c r="H13" s="1081">
        <v>432.23748533133011</v>
      </c>
      <c r="I13" s="1081">
        <v>227.64337358014876</v>
      </c>
      <c r="J13" s="1081">
        <f t="shared" si="6"/>
        <v>5086.4759236881455</v>
      </c>
      <c r="K13" s="1081">
        <f t="shared" si="7"/>
        <v>10721.579037698366</v>
      </c>
      <c r="L13" s="451">
        <v>128.87115129978002</v>
      </c>
      <c r="M13" s="1081">
        <v>9.1049480430406184</v>
      </c>
      <c r="N13" s="1081">
        <v>2.7971023203582792</v>
      </c>
      <c r="O13" s="1081">
        <v>2.4600224586015429</v>
      </c>
      <c r="P13" s="1081">
        <v>1.0080192031103772</v>
      </c>
      <c r="Q13" s="1081">
        <v>4.2995509482221506</v>
      </c>
      <c r="R13" s="1081">
        <v>4.2040306686698754</v>
      </c>
      <c r="S13" s="1081">
        <v>2.554041799851245</v>
      </c>
      <c r="T13" s="1081">
        <f t="shared" si="8"/>
        <v>26.42771544185409</v>
      </c>
      <c r="U13" s="451">
        <f t="shared" si="9"/>
        <v>155.29886674163413</v>
      </c>
      <c r="V13" s="451">
        <f t="shared" si="10"/>
        <v>5763.9742653100002</v>
      </c>
      <c r="W13" s="451">
        <f t="shared" si="10"/>
        <v>2666.0138607099998</v>
      </c>
      <c r="X13" s="451">
        <f t="shared" si="10"/>
        <v>402.64720375000002</v>
      </c>
      <c r="Y13" s="451">
        <f t="shared" si="10"/>
        <v>321.20886106</v>
      </c>
      <c r="Z13" s="451">
        <f t="shared" si="10"/>
        <v>202.24007103999998</v>
      </c>
      <c r="AA13" s="1081">
        <f t="shared" si="10"/>
        <v>854.15471119000006</v>
      </c>
      <c r="AB13" s="451">
        <f t="shared" si="10"/>
        <v>436.44151599999998</v>
      </c>
      <c r="AC13" s="1081">
        <f t="shared" si="10"/>
        <v>230.19741538</v>
      </c>
      <c r="AD13" s="1081">
        <f t="shared" si="11"/>
        <v>5112.9036391299996</v>
      </c>
      <c r="AE13" s="1337">
        <f t="shared" si="12"/>
        <v>10876.87790444</v>
      </c>
      <c r="AG13" s="447">
        <v>10667.9</v>
      </c>
      <c r="AH13" s="1296">
        <f>K13-AG13</f>
        <v>53.679037698366301</v>
      </c>
      <c r="AI13" s="1296">
        <f>AK13-AG13</f>
        <v>155.70000000000073</v>
      </c>
      <c r="AJ13" s="1296">
        <f>U13-AI13</f>
        <v>-0.40113325836659897</v>
      </c>
      <c r="AK13" s="447">
        <v>10823.6</v>
      </c>
      <c r="AL13" s="1297">
        <f>AE13-AK13</f>
        <v>53.277904439999475</v>
      </c>
      <c r="AM13" s="1298"/>
      <c r="AN13" s="1307">
        <f t="shared" si="13"/>
        <v>8292.0120266771792</v>
      </c>
      <c r="AO13" s="910">
        <f t="shared" si="14"/>
        <v>1168.6039988431762</v>
      </c>
      <c r="AP13" s="1308">
        <f t="shared" si="15"/>
        <v>861.11291074836845</v>
      </c>
      <c r="AQ13" s="1309">
        <f t="shared" si="16"/>
        <v>2429.5670110211863</v>
      </c>
      <c r="AR13" s="1307">
        <f t="shared" si="17"/>
        <v>137.97609934282065</v>
      </c>
      <c r="AS13" s="910">
        <f t="shared" si="18"/>
        <v>6.7595734068236935</v>
      </c>
      <c r="AT13" s="1308">
        <f t="shared" si="19"/>
        <v>7.7660916716314983</v>
      </c>
      <c r="AU13" s="1309">
        <f t="shared" si="20"/>
        <v>17.322767398813472</v>
      </c>
      <c r="AV13" s="1307">
        <f t="shared" si="21"/>
        <v>8429.98812602</v>
      </c>
      <c r="AW13" s="910">
        <f t="shared" si="22"/>
        <v>1175.3635722500001</v>
      </c>
      <c r="AX13" s="1308">
        <f t="shared" si="23"/>
        <v>868.87900242000001</v>
      </c>
      <c r="AY13" s="1309">
        <f t="shared" si="24"/>
        <v>2446.8897784200003</v>
      </c>
      <c r="BA13" s="1307">
        <f t="shared" si="25"/>
        <v>9141.8671869189566</v>
      </c>
      <c r="BB13" s="910">
        <f t="shared" si="26"/>
        <v>1260.9630121780103</v>
      </c>
      <c r="BD13" s="1307">
        <f t="shared" si="27"/>
        <v>4767.7270850867471</v>
      </c>
      <c r="BE13" s="910"/>
    </row>
    <row r="14" spans="1:57" s="447" customFormat="1" ht="12.75">
      <c r="A14" s="1000" t="s">
        <v>120</v>
      </c>
      <c r="B14" s="451">
        <v>173.00711886506213</v>
      </c>
      <c r="C14" s="1081">
        <v>0.13541993942308903</v>
      </c>
      <c r="D14" s="1081">
        <v>4.299628108490413E-2</v>
      </c>
      <c r="E14" s="451">
        <v>1.8401887302626693E-2</v>
      </c>
      <c r="F14" s="1081">
        <v>2.0624873763742602E-2</v>
      </c>
      <c r="G14" s="1081">
        <v>4.3695316883126022E-2</v>
      </c>
      <c r="H14" s="1081">
        <v>4.6109587036847179E-2</v>
      </c>
      <c r="I14" s="1081">
        <v>2.0235400805723704E-2</v>
      </c>
      <c r="J14" s="1081">
        <f t="shared" si="6"/>
        <v>0.32748328630005941</v>
      </c>
      <c r="K14" s="1081">
        <f t="shared" si="7"/>
        <v>173.33460215136219</v>
      </c>
      <c r="L14" s="451">
        <v>3.9565605349378905</v>
      </c>
      <c r="M14" s="1081">
        <v>4.6556057691096595E-4</v>
      </c>
      <c r="N14" s="1081">
        <v>3.1331891509587552E-4</v>
      </c>
      <c r="O14" s="1081">
        <v>3.4512697373305652E-5</v>
      </c>
      <c r="P14" s="1081">
        <v>9.1376236257398709E-5</v>
      </c>
      <c r="Q14" s="1081">
        <v>2.2278311687398168E-4</v>
      </c>
      <c r="R14" s="1081">
        <v>5.5451296315282741E-4</v>
      </c>
      <c r="S14" s="1081">
        <v>2.7794919427630082E-4</v>
      </c>
      <c r="T14" s="1081">
        <f t="shared" si="8"/>
        <v>1.9600136999406558E-3</v>
      </c>
      <c r="U14" s="451">
        <f t="shared" si="9"/>
        <v>3.9585205486378312</v>
      </c>
      <c r="V14" s="451">
        <f t="shared" si="10"/>
        <v>176.96367940000002</v>
      </c>
      <c r="W14" s="451">
        <f t="shared" si="10"/>
        <v>0.13588549999999999</v>
      </c>
      <c r="X14" s="451">
        <f t="shared" si="10"/>
        <v>4.3309600000000004E-2</v>
      </c>
      <c r="Y14" s="451">
        <f t="shared" si="10"/>
        <v>1.8436399999999999E-2</v>
      </c>
      <c r="Z14" s="451">
        <f t="shared" si="10"/>
        <v>2.0716250000000002E-2</v>
      </c>
      <c r="AA14" s="1081">
        <f t="shared" si="10"/>
        <v>4.3918100000000002E-2</v>
      </c>
      <c r="AB14" s="451">
        <f t="shared" si="10"/>
        <v>4.6664100000000007E-2</v>
      </c>
      <c r="AC14" s="1081">
        <f t="shared" si="10"/>
        <v>2.0513350000000003E-2</v>
      </c>
      <c r="AD14" s="1081">
        <f t="shared" si="11"/>
        <v>0.32944329999999994</v>
      </c>
      <c r="AE14" s="1337">
        <f t="shared" si="12"/>
        <v>177.29312270000003</v>
      </c>
      <c r="AL14" s="1297"/>
      <c r="AN14" s="1307">
        <f t="shared" si="13"/>
        <v>173.14253880448521</v>
      </c>
      <c r="AO14" s="910">
        <f t="shared" si="14"/>
        <v>6.2097204185752715E-2</v>
      </c>
      <c r="AP14" s="1308">
        <f t="shared" si="15"/>
        <v>8.6969861606313481E-2</v>
      </c>
      <c r="AQ14" s="1309">
        <f t="shared" si="16"/>
        <v>0.19206334687697033</v>
      </c>
      <c r="AR14" s="1307">
        <f t="shared" si="17"/>
        <v>3.9570260955148013</v>
      </c>
      <c r="AS14" s="910">
        <f t="shared" si="18"/>
        <v>2.5729581424728732E-4</v>
      </c>
      <c r="AT14" s="1308">
        <f t="shared" si="19"/>
        <v>9.2383839368652691E-4</v>
      </c>
      <c r="AU14" s="1309">
        <f t="shared" si="20"/>
        <v>1.4944531230296897E-3</v>
      </c>
      <c r="AV14" s="1307">
        <f t="shared" si="21"/>
        <v>177.09956490000002</v>
      </c>
      <c r="AW14" s="910">
        <f t="shared" si="22"/>
        <v>6.23545E-2</v>
      </c>
      <c r="AX14" s="1308">
        <f t="shared" si="23"/>
        <v>8.7893700000000005E-2</v>
      </c>
      <c r="AY14" s="1309">
        <f t="shared" si="24"/>
        <v>0.19355780000000003</v>
      </c>
      <c r="BA14" s="1307">
        <f t="shared" si="25"/>
        <v>173.18623412136833</v>
      </c>
      <c r="BB14" s="910">
        <f t="shared" si="26"/>
        <v>0.12996614269121762</v>
      </c>
      <c r="BD14" s="1307">
        <f t="shared" si="27"/>
        <v>0.3090813989974327</v>
      </c>
      <c r="BE14" s="910"/>
    </row>
    <row r="15" spans="1:57" s="447" customFormat="1" ht="12.75">
      <c r="A15" s="1000" t="s">
        <v>122</v>
      </c>
      <c r="B15" s="451">
        <v>503.36742497947301</v>
      </c>
      <c r="C15" s="1081">
        <v>76.533718776222429</v>
      </c>
      <c r="D15" s="1081">
        <v>17.780183215764026</v>
      </c>
      <c r="E15" s="451">
        <v>14.346151275490016</v>
      </c>
      <c r="F15" s="1081">
        <v>12.933996719819548</v>
      </c>
      <c r="G15" s="1081">
        <v>74.386187226502315</v>
      </c>
      <c r="H15" s="1081">
        <v>25.776266499907241</v>
      </c>
      <c r="I15" s="1081">
        <v>10.746920817545012</v>
      </c>
      <c r="J15" s="1081">
        <f t="shared" si="6"/>
        <v>232.50342453125057</v>
      </c>
      <c r="K15" s="1081">
        <f t="shared" si="7"/>
        <v>735.87084951072359</v>
      </c>
      <c r="L15" s="451">
        <v>10.425362723764611</v>
      </c>
      <c r="M15" s="1081">
        <v>0.27240847377758026</v>
      </c>
      <c r="N15" s="1081">
        <v>0.12253778423597347</v>
      </c>
      <c r="O15" s="1081">
        <v>0.11465772450998185</v>
      </c>
      <c r="P15" s="1081">
        <v>6.0666530180452517E-2</v>
      </c>
      <c r="Q15" s="1081">
        <v>0.37348952349767822</v>
      </c>
      <c r="R15" s="1081">
        <v>0.2645897500927577</v>
      </c>
      <c r="S15" s="1081">
        <v>7.3761182454987556E-2</v>
      </c>
      <c r="T15" s="1081">
        <f t="shared" si="8"/>
        <v>1.2821109687494117</v>
      </c>
      <c r="U15" s="451">
        <f t="shared" si="9"/>
        <v>11.707473692514021</v>
      </c>
      <c r="V15" s="451">
        <f t="shared" si="10"/>
        <v>513.79278770323765</v>
      </c>
      <c r="W15" s="451">
        <f t="shared" si="10"/>
        <v>76.806127250000003</v>
      </c>
      <c r="X15" s="451">
        <f t="shared" si="10"/>
        <v>17.902721</v>
      </c>
      <c r="Y15" s="451">
        <f t="shared" si="10"/>
        <v>14.460808999999998</v>
      </c>
      <c r="Z15" s="451">
        <f t="shared" si="10"/>
        <v>12.99466325</v>
      </c>
      <c r="AA15" s="1081">
        <f t="shared" si="10"/>
        <v>74.759676749999997</v>
      </c>
      <c r="AB15" s="451">
        <f t="shared" si="10"/>
        <v>26.040856249999997</v>
      </c>
      <c r="AC15" s="1081">
        <f t="shared" si="10"/>
        <v>10.820682</v>
      </c>
      <c r="AD15" s="1081">
        <f t="shared" si="11"/>
        <v>233.78553550000001</v>
      </c>
      <c r="AE15" s="1337">
        <f t="shared" si="12"/>
        <v>747.57832320323769</v>
      </c>
      <c r="AL15" s="1297"/>
      <c r="AN15" s="1307">
        <f t="shared" si="13"/>
        <v>579.90114375569544</v>
      </c>
      <c r="AO15" s="910">
        <f t="shared" si="14"/>
        <v>88.732338501992331</v>
      </c>
      <c r="AP15" s="1308">
        <f t="shared" si="15"/>
        <v>49.457184037271801</v>
      </c>
      <c r="AQ15" s="1309">
        <f t="shared" si="16"/>
        <v>155.96970575502814</v>
      </c>
      <c r="AR15" s="1307">
        <f t="shared" si="17"/>
        <v>10.697771197542192</v>
      </c>
      <c r="AS15" s="910">
        <f t="shared" si="18"/>
        <v>0.48814724800766007</v>
      </c>
      <c r="AT15" s="1308">
        <f t="shared" si="19"/>
        <v>0.39901746272819782</v>
      </c>
      <c r="AU15" s="1309">
        <f t="shared" si="20"/>
        <v>1.0097024949718312</v>
      </c>
      <c r="AV15" s="1307">
        <f t="shared" si="21"/>
        <v>590.59891495323768</v>
      </c>
      <c r="AW15" s="910">
        <f t="shared" si="22"/>
        <v>89.220485749999995</v>
      </c>
      <c r="AX15" s="1308">
        <f t="shared" si="23"/>
        <v>49.856201499999997</v>
      </c>
      <c r="AY15" s="1309">
        <f t="shared" si="24"/>
        <v>156.97940825000001</v>
      </c>
      <c r="BA15" s="1307">
        <f t="shared" si="25"/>
        <v>654.28733098219777</v>
      </c>
      <c r="BB15" s="910">
        <f t="shared" si="26"/>
        <v>67.237367253035828</v>
      </c>
      <c r="BD15" s="1307">
        <f t="shared" si="27"/>
        <v>218.15727325576057</v>
      </c>
      <c r="BE15" s="910"/>
    </row>
    <row r="16" spans="1:57" s="447" customFormat="1" ht="12.75">
      <c r="A16" s="1000" t="s">
        <v>173</v>
      </c>
      <c r="B16" s="451">
        <v>2047.9768699496656</v>
      </c>
      <c r="C16" s="1081">
        <v>703.66519423477985</v>
      </c>
      <c r="D16" s="1081">
        <v>36.237704916939634</v>
      </c>
      <c r="E16" s="451">
        <v>12.610919310000002</v>
      </c>
      <c r="F16" s="1081">
        <v>1.0131128325504872</v>
      </c>
      <c r="G16" s="1081">
        <v>41.616310889569483</v>
      </c>
      <c r="H16" s="1081">
        <v>7.7984196858582555</v>
      </c>
      <c r="I16" s="1081">
        <v>0.93441001512909116</v>
      </c>
      <c r="J16" s="1081">
        <f>C16+D16+E16+F16+G16+H16+I16</f>
        <v>803.87607188482673</v>
      </c>
      <c r="K16" s="1081">
        <f>B16+J16</f>
        <v>2851.8529418344924</v>
      </c>
      <c r="L16" s="451">
        <v>15.066261641467232</v>
      </c>
      <c r="M16" s="1081">
        <v>3.417733094926267</v>
      </c>
      <c r="N16" s="1081">
        <v>0.19312218019043156</v>
      </c>
      <c r="O16" s="1081">
        <v>0</v>
      </c>
      <c r="P16" s="1081">
        <v>3.7109174495126621E-3</v>
      </c>
      <c r="Q16" s="1081">
        <v>8.861396861551972E-2</v>
      </c>
      <c r="R16" s="1081">
        <v>5.6543482301687882E-2</v>
      </c>
      <c r="S16" s="1081">
        <v>2.1409585259600668E-3</v>
      </c>
      <c r="T16" s="1081">
        <f>M16+N16+O16+P16+Q16+R16+S16</f>
        <v>3.7618646020093793</v>
      </c>
      <c r="U16" s="451">
        <f>L16+T16</f>
        <v>18.828126243476611</v>
      </c>
      <c r="V16" s="451">
        <f t="shared" si="10"/>
        <v>2063.0431315911328</v>
      </c>
      <c r="W16" s="451">
        <f t="shared" si="10"/>
        <v>707.08292732970608</v>
      </c>
      <c r="X16" s="451">
        <f t="shared" si="10"/>
        <v>36.430827097130063</v>
      </c>
      <c r="Y16" s="451">
        <f t="shared" si="10"/>
        <v>12.610919310000002</v>
      </c>
      <c r="Z16" s="451">
        <f t="shared" si="10"/>
        <v>1.0168237499999999</v>
      </c>
      <c r="AA16" s="1081">
        <f t="shared" si="10"/>
        <v>41.704924858185002</v>
      </c>
      <c r="AB16" s="451">
        <f t="shared" si="10"/>
        <v>7.8549631681599434</v>
      </c>
      <c r="AC16" s="1081">
        <f t="shared" si="10"/>
        <v>0.93655097365505124</v>
      </c>
      <c r="AD16" s="1081">
        <f>W16+X16+Y16+Z16+AA16+AB16+AC16</f>
        <v>807.63793648683611</v>
      </c>
      <c r="AE16" s="1337">
        <f>V16+AD16</f>
        <v>2870.681068077969</v>
      </c>
      <c r="AL16" s="1297"/>
      <c r="AN16" s="1307">
        <f>B16+C16</f>
        <v>2751.6420641844452</v>
      </c>
      <c r="AO16" s="910">
        <f>E16+G16</f>
        <v>54.227230199569483</v>
      </c>
      <c r="AP16" s="1308">
        <f>F16+H16+I16</f>
        <v>9.7459425335378338</v>
      </c>
      <c r="AQ16" s="1309">
        <f>SUM(D16:I16)</f>
        <v>100.21087765004694</v>
      </c>
      <c r="AR16" s="1307">
        <f>L16+M16</f>
        <v>18.483994736393498</v>
      </c>
      <c r="AS16" s="910">
        <f>O16+Q16</f>
        <v>8.861396861551972E-2</v>
      </c>
      <c r="AT16" s="1308">
        <f>P16+R16+S16</f>
        <v>6.2395358277160612E-2</v>
      </c>
      <c r="AU16" s="1309">
        <f>SUM(N16:S16)</f>
        <v>0.34413150708311191</v>
      </c>
      <c r="AV16" s="1307">
        <f>V16+W16</f>
        <v>2770.1260589208387</v>
      </c>
      <c r="AW16" s="910">
        <f>Y16+AA16</f>
        <v>54.315844168185002</v>
      </c>
      <c r="AX16" s="1308">
        <f>Z16+AB16+AC16</f>
        <v>9.8083378918149933</v>
      </c>
      <c r="AY16" s="1309">
        <f>SUM(X16:AC16)</f>
        <v>100.55500915713006</v>
      </c>
      <c r="BA16" s="1307">
        <f t="shared" si="25"/>
        <v>2793.2583750740146</v>
      </c>
      <c r="BB16" s="910">
        <f t="shared" si="26"/>
        <v>45.98364745047747</v>
      </c>
      <c r="BD16" s="1307">
        <f t="shared" si="27"/>
        <v>791.26515257482674</v>
      </c>
      <c r="BE16" s="910"/>
    </row>
    <row r="17" spans="1:58" s="447" customFormat="1" ht="12.75">
      <c r="A17" s="1291" t="s">
        <v>123</v>
      </c>
      <c r="B17" s="1061">
        <v>11167.955815819932</v>
      </c>
      <c r="C17" s="1082">
        <v>4464.0014335965752</v>
      </c>
      <c r="D17" s="1082">
        <v>817.42531895658863</v>
      </c>
      <c r="E17" s="1061">
        <v>503.94060198953764</v>
      </c>
      <c r="F17" s="1082">
        <v>373.17115428740607</v>
      </c>
      <c r="G17" s="1082">
        <v>889.12583635497037</v>
      </c>
      <c r="H17" s="1082">
        <v>831.28646540939019</v>
      </c>
      <c r="I17" s="1082">
        <v>426.32112577873323</v>
      </c>
      <c r="J17" s="1082">
        <f t="shared" si="6"/>
        <v>8305.2719363732012</v>
      </c>
      <c r="K17" s="1082">
        <f t="shared" si="7"/>
        <v>19473.227752193132</v>
      </c>
      <c r="L17" s="1061">
        <v>262.56160851669773</v>
      </c>
      <c r="M17" s="1082">
        <v>12.14671840146212</v>
      </c>
      <c r="N17" s="1082">
        <v>5.0235166157270665</v>
      </c>
      <c r="O17" s="1082">
        <v>3.6787877722851898</v>
      </c>
      <c r="P17" s="1082">
        <v>2.0433007360543907</v>
      </c>
      <c r="Q17" s="1082">
        <v>4.1359767260157234</v>
      </c>
      <c r="R17" s="1082">
        <v>8.1178967791594481</v>
      </c>
      <c r="S17" s="1082">
        <v>3.8776685414679757</v>
      </c>
      <c r="T17" s="1082">
        <f t="shared" si="8"/>
        <v>39.023865572171914</v>
      </c>
      <c r="U17" s="1061">
        <f t="shared" si="9"/>
        <v>301.58547408886966</v>
      </c>
      <c r="V17" s="1061">
        <f t="shared" si="10"/>
        <v>11430.517424336631</v>
      </c>
      <c r="W17" s="1061">
        <f t="shared" si="10"/>
        <v>4476.1481519980371</v>
      </c>
      <c r="X17" s="1061">
        <f t="shared" si="10"/>
        <v>822.44883557231572</v>
      </c>
      <c r="Y17" s="1061">
        <f t="shared" si="10"/>
        <v>507.61938976182284</v>
      </c>
      <c r="Z17" s="1061">
        <f t="shared" si="10"/>
        <v>375.21445502346046</v>
      </c>
      <c r="AA17" s="1082">
        <f t="shared" si="10"/>
        <v>893.26181308098614</v>
      </c>
      <c r="AB17" s="1061">
        <f t="shared" si="10"/>
        <v>839.40436218854961</v>
      </c>
      <c r="AC17" s="1082">
        <f t="shared" si="10"/>
        <v>430.19879432020122</v>
      </c>
      <c r="AD17" s="1082">
        <f t="shared" si="11"/>
        <v>8344.2958019453745</v>
      </c>
      <c r="AE17" s="1374">
        <f t="shared" si="12"/>
        <v>19774.813226282007</v>
      </c>
      <c r="AG17" s="447">
        <v>22365.599999999999</v>
      </c>
      <c r="AH17" s="1296">
        <f>K17-AG17</f>
        <v>-2892.3722478068667</v>
      </c>
      <c r="AI17" s="1296">
        <f>AK17-AG17</f>
        <v>319.80000000000291</v>
      </c>
      <c r="AJ17" s="1296">
        <f>U17-AI17</f>
        <v>-18.214525911133251</v>
      </c>
      <c r="AK17" s="447">
        <v>22685.4</v>
      </c>
      <c r="AL17" s="1297">
        <f>AE17-AK17</f>
        <v>-2910.5867737179942</v>
      </c>
      <c r="AM17" s="1298"/>
      <c r="AN17" s="1292">
        <f t="shared" si="13"/>
        <v>15631.957249416508</v>
      </c>
      <c r="AO17" s="1293">
        <f t="shared" si="14"/>
        <v>1393.066438344508</v>
      </c>
      <c r="AP17" s="1294">
        <f t="shared" si="15"/>
        <v>1630.7787454755294</v>
      </c>
      <c r="AQ17" s="1295">
        <f t="shared" si="16"/>
        <v>3841.270502776626</v>
      </c>
      <c r="AR17" s="1292">
        <f t="shared" si="17"/>
        <v>274.70832691815986</v>
      </c>
      <c r="AS17" s="1293">
        <f t="shared" si="18"/>
        <v>7.8147644983009137</v>
      </c>
      <c r="AT17" s="1294">
        <f t="shared" si="19"/>
        <v>14.038866056681815</v>
      </c>
      <c r="AU17" s="1295">
        <f t="shared" si="20"/>
        <v>26.877147170709797</v>
      </c>
      <c r="AV17" s="1292">
        <f t="shared" si="21"/>
        <v>15906.665576334668</v>
      </c>
      <c r="AW17" s="1293">
        <f t="shared" si="22"/>
        <v>1400.881202842809</v>
      </c>
      <c r="AX17" s="1294">
        <f t="shared" si="23"/>
        <v>1644.8176115322112</v>
      </c>
      <c r="AY17" s="1295">
        <f t="shared" si="24"/>
        <v>3868.1476499473356</v>
      </c>
      <c r="BA17" s="1292">
        <f t="shared" si="25"/>
        <v>16521.083085771479</v>
      </c>
      <c r="BB17" s="1293">
        <f t="shared" si="26"/>
        <v>2448.2040644321182</v>
      </c>
      <c r="BD17" s="1292">
        <f t="shared" si="27"/>
        <v>7801.3313343836635</v>
      </c>
      <c r="BE17" s="910"/>
    </row>
    <row r="18" spans="1:58" s="1268" customFormat="1" ht="12.75">
      <c r="A18" s="1001" t="s">
        <v>124</v>
      </c>
      <c r="B18" s="521">
        <f t="shared" ref="B18:K18" si="28">SUM(B11:B17)</f>
        <v>31721.574788346483</v>
      </c>
      <c r="C18" s="1078">
        <f t="shared" si="28"/>
        <v>16726.627236412489</v>
      </c>
      <c r="D18" s="1078">
        <f t="shared" si="28"/>
        <v>2778.7060884463981</v>
      </c>
      <c r="E18" s="521">
        <f t="shared" si="28"/>
        <v>1818.8468042351769</v>
      </c>
      <c r="F18" s="1078">
        <f t="shared" si="28"/>
        <v>1163.6822761783199</v>
      </c>
      <c r="G18" s="1078">
        <f t="shared" si="28"/>
        <v>4136.8162291725621</v>
      </c>
      <c r="H18" s="1078">
        <f t="shared" si="28"/>
        <v>2503.2656926217974</v>
      </c>
      <c r="I18" s="1078">
        <f t="shared" si="28"/>
        <v>1334.3378545433288</v>
      </c>
      <c r="J18" s="1078">
        <f t="shared" si="28"/>
        <v>30462.28218161007</v>
      </c>
      <c r="K18" s="1078">
        <f t="shared" si="28"/>
        <v>62183.856969956549</v>
      </c>
      <c r="L18" s="521">
        <f t="shared" ref="L18:U18" si="29">SUM(L11:L17)</f>
        <v>542.93125884288077</v>
      </c>
      <c r="M18" s="1078">
        <f t="shared" si="29"/>
        <v>28.704211216945943</v>
      </c>
      <c r="N18" s="1078">
        <f t="shared" si="29"/>
        <v>9.7317743012020621</v>
      </c>
      <c r="O18" s="1078">
        <f t="shared" si="29"/>
        <v>7.4469525517381552</v>
      </c>
      <c r="P18" s="1078">
        <f t="shared" si="29"/>
        <v>3.8871668412042433</v>
      </c>
      <c r="Q18" s="1078">
        <f t="shared" si="29"/>
        <v>14.101169073859344</v>
      </c>
      <c r="R18" s="1078">
        <f t="shared" si="29"/>
        <v>15.465486593460456</v>
      </c>
      <c r="S18" s="1078">
        <f t="shared" si="29"/>
        <v>7.8974304091052545</v>
      </c>
      <c r="T18" s="1078">
        <f t="shared" si="29"/>
        <v>87.234190987515461</v>
      </c>
      <c r="U18" s="521">
        <f t="shared" si="29"/>
        <v>630.16544983039626</v>
      </c>
      <c r="V18" s="521">
        <f t="shared" ref="V18:AE18" si="30">SUM(V11:V17)</f>
        <v>32264.506047189367</v>
      </c>
      <c r="W18" s="521">
        <f t="shared" si="30"/>
        <v>16755.33144762944</v>
      </c>
      <c r="X18" s="521">
        <f t="shared" si="30"/>
        <v>2788.4378627476003</v>
      </c>
      <c r="Y18" s="521">
        <f t="shared" si="30"/>
        <v>1826.2937567869149</v>
      </c>
      <c r="Z18" s="521">
        <f t="shared" si="30"/>
        <v>1167.569443019524</v>
      </c>
      <c r="AA18" s="1078">
        <f t="shared" si="30"/>
        <v>4150.9173982464217</v>
      </c>
      <c r="AB18" s="521">
        <f t="shared" si="30"/>
        <v>2518.7311792152577</v>
      </c>
      <c r="AC18" s="1078">
        <f t="shared" si="30"/>
        <v>1342.2352849524339</v>
      </c>
      <c r="AD18" s="1078">
        <f t="shared" si="30"/>
        <v>30549.516372597594</v>
      </c>
      <c r="AE18" s="1375">
        <f t="shared" si="30"/>
        <v>62814.022419786961</v>
      </c>
      <c r="AG18" s="1268">
        <v>62170.5</v>
      </c>
      <c r="AH18" s="1316">
        <f>K18-AG18</f>
        <v>13.35696995654871</v>
      </c>
      <c r="AI18" s="1316">
        <f>AK18-AG18</f>
        <v>630.19999999999709</v>
      </c>
      <c r="AJ18" s="1316">
        <f>U18-AI18</f>
        <v>-3.4550169600834124E-2</v>
      </c>
      <c r="AK18" s="1268">
        <v>62800.7</v>
      </c>
      <c r="AL18" s="1317">
        <f>AE18-AK18</f>
        <v>13.322419786964019</v>
      </c>
      <c r="AM18" s="1318"/>
      <c r="AN18" s="1319">
        <f t="shared" ref="AN18:AY18" si="31">SUM(AN11:AN17)</f>
        <v>48448.202024758968</v>
      </c>
      <c r="AO18" s="952">
        <f t="shared" si="31"/>
        <v>5955.6630334077399</v>
      </c>
      <c r="AP18" s="1320">
        <f t="shared" si="31"/>
        <v>5001.2858233434454</v>
      </c>
      <c r="AQ18" s="1321">
        <f t="shared" si="31"/>
        <v>13735.654945197581</v>
      </c>
      <c r="AR18" s="1319">
        <f t="shared" si="31"/>
        <v>571.63547005982673</v>
      </c>
      <c r="AS18" s="952">
        <f t="shared" si="31"/>
        <v>21.548121625597499</v>
      </c>
      <c r="AT18" s="1320">
        <f t="shared" si="31"/>
        <v>27.250083843769957</v>
      </c>
      <c r="AU18" s="1321">
        <f t="shared" si="31"/>
        <v>58.529979770569525</v>
      </c>
      <c r="AV18" s="1319">
        <f t="shared" si="31"/>
        <v>49019.837494818799</v>
      </c>
      <c r="AW18" s="952">
        <f t="shared" si="31"/>
        <v>5977.2111550333375</v>
      </c>
      <c r="AX18" s="1320">
        <f t="shared" si="31"/>
        <v>5028.5359071872153</v>
      </c>
      <c r="AY18" s="1321">
        <f t="shared" si="31"/>
        <v>13794.184924968151</v>
      </c>
      <c r="BA18" s="1319">
        <f>SUM(BA11:BA17)</f>
        <v>52585.018253931543</v>
      </c>
      <c r="BB18" s="952">
        <f>SUM(BB11:BB17)</f>
        <v>7779.9919117898444</v>
      </c>
      <c r="BD18" s="1319">
        <f>SUM(BD11:BD17)</f>
        <v>28643.435377374899</v>
      </c>
      <c r="BE18" s="952"/>
    </row>
    <row r="19" spans="1:58" s="1268" customFormat="1" ht="12.75">
      <c r="A19" s="1001" t="s">
        <v>256</v>
      </c>
      <c r="B19" s="1377">
        <f t="shared" ref="B19:AE19" si="32">B18-B9</f>
        <v>-1102.5063978112485</v>
      </c>
      <c r="C19" s="1372">
        <f t="shared" si="32"/>
        <v>105.94151336236973</v>
      </c>
      <c r="D19" s="1372">
        <f t="shared" si="32"/>
        <v>211.33509900452373</v>
      </c>
      <c r="E19" s="1373">
        <f t="shared" si="32"/>
        <v>101.57919845908305</v>
      </c>
      <c r="F19" s="1372">
        <f t="shared" si="32"/>
        <v>90.057221330294851</v>
      </c>
      <c r="G19" s="1372">
        <f t="shared" si="32"/>
        <v>189.35814260476764</v>
      </c>
      <c r="H19" s="1372">
        <f t="shared" si="32"/>
        <v>163.65104648291572</v>
      </c>
      <c r="I19" s="1372">
        <f t="shared" si="32"/>
        <v>172.34808828755558</v>
      </c>
      <c r="J19" s="1372">
        <f t="shared" si="32"/>
        <v>1034.2703095315082</v>
      </c>
      <c r="K19" s="1378">
        <f t="shared" si="32"/>
        <v>-68.236088279736578</v>
      </c>
      <c r="L19" s="521">
        <f t="shared" si="32"/>
        <v>68.236088279731234</v>
      </c>
      <c r="M19" s="1350">
        <f t="shared" si="32"/>
        <v>0</v>
      </c>
      <c r="N19" s="1350">
        <f t="shared" si="32"/>
        <v>0</v>
      </c>
      <c r="O19" s="1350">
        <f t="shared" si="32"/>
        <v>0</v>
      </c>
      <c r="P19" s="1350">
        <f t="shared" si="32"/>
        <v>0</v>
      </c>
      <c r="Q19" s="1350">
        <f t="shared" si="32"/>
        <v>0</v>
      </c>
      <c r="R19" s="1350">
        <f t="shared" si="32"/>
        <v>0</v>
      </c>
      <c r="S19" s="1350">
        <f t="shared" si="32"/>
        <v>0</v>
      </c>
      <c r="T19" s="1350">
        <f t="shared" si="32"/>
        <v>0</v>
      </c>
      <c r="U19" s="521">
        <f t="shared" si="32"/>
        <v>68.236088279731234</v>
      </c>
      <c r="V19" s="1377">
        <f t="shared" si="32"/>
        <v>-13.635421946630231</v>
      </c>
      <c r="W19" s="521">
        <f t="shared" si="32"/>
        <v>5.336990586562024</v>
      </c>
      <c r="X19" s="521">
        <f t="shared" si="32"/>
        <v>0.99104773090130038</v>
      </c>
      <c r="Y19" s="521">
        <f t="shared" si="32"/>
        <v>0.94098967226909735</v>
      </c>
      <c r="Z19" s="521">
        <f t="shared" si="32"/>
        <v>0.82977682091086535</v>
      </c>
      <c r="AA19" s="1078">
        <f t="shared" si="32"/>
        <v>3.3151374865256003</v>
      </c>
      <c r="AB19" s="521">
        <f t="shared" si="32"/>
        <v>1.3698252117342236</v>
      </c>
      <c r="AC19" s="1078">
        <f t="shared" si="32"/>
        <v>0.85165443772962135</v>
      </c>
      <c r="AD19" s="1078">
        <f t="shared" si="32"/>
        <v>13.635421946633869</v>
      </c>
      <c r="AE19" s="1339">
        <f t="shared" si="32"/>
        <v>0</v>
      </c>
      <c r="AF19" s="488"/>
      <c r="AG19" s="488"/>
      <c r="AH19" s="488"/>
      <c r="AI19" s="488"/>
      <c r="AJ19" s="488"/>
      <c r="AK19" s="488"/>
      <c r="AL19" s="488"/>
      <c r="AM19" s="488"/>
      <c r="AN19" s="1327">
        <f t="shared" ref="AN19:AY19" si="33">AN18-AN9</f>
        <v>-996.56488444887509</v>
      </c>
      <c r="AO19" s="1328">
        <f t="shared" si="33"/>
        <v>290.93734106385091</v>
      </c>
      <c r="AP19" s="1329">
        <f t="shared" si="33"/>
        <v>426.05635610076479</v>
      </c>
      <c r="AQ19" s="1330">
        <f t="shared" si="33"/>
        <v>928.32879616913851</v>
      </c>
      <c r="AR19" s="1327">
        <f t="shared" si="33"/>
        <v>68.236088279731234</v>
      </c>
      <c r="AS19" s="1328">
        <f t="shared" si="33"/>
        <v>0</v>
      </c>
      <c r="AT19" s="1329">
        <f t="shared" si="33"/>
        <v>0</v>
      </c>
      <c r="AU19" s="1330">
        <f t="shared" si="33"/>
        <v>0</v>
      </c>
      <c r="AV19" s="1327">
        <f t="shared" si="33"/>
        <v>-8.2984313600754831</v>
      </c>
      <c r="AW19" s="1328">
        <f t="shared" si="33"/>
        <v>4.2561271587956071</v>
      </c>
      <c r="AX19" s="1329">
        <f t="shared" si="33"/>
        <v>3.0512564703749376</v>
      </c>
      <c r="AY19" s="1330">
        <f t="shared" si="33"/>
        <v>8.2984313600682071</v>
      </c>
      <c r="AZ19" s="488"/>
      <c r="BA19" s="1327">
        <f>BA18-BA9</f>
        <v>-807.2067418440929</v>
      </c>
      <c r="BB19" s="1328">
        <f>BB18-BB9</f>
        <v>637.39145510528942</v>
      </c>
      <c r="BC19" s="488"/>
      <c r="BD19" s="1327">
        <f>BD18-BD9</f>
        <v>932.69111107243225</v>
      </c>
      <c r="BE19" s="1328"/>
    </row>
    <row r="20" spans="1:58" s="447" customFormat="1" ht="12.75">
      <c r="A20" s="1322" t="s">
        <v>126</v>
      </c>
      <c r="B20" s="1359"/>
      <c r="C20" s="1345"/>
      <c r="D20" s="1345"/>
      <c r="E20" s="1359"/>
      <c r="F20" s="1345"/>
      <c r="G20" s="1345"/>
      <c r="H20" s="1345"/>
      <c r="I20" s="1345"/>
      <c r="J20" s="1345"/>
      <c r="K20" s="1345"/>
      <c r="L20" s="1359"/>
      <c r="M20" s="1345"/>
      <c r="N20" s="1345"/>
      <c r="O20" s="1345"/>
      <c r="P20" s="1345"/>
      <c r="Q20" s="1345"/>
      <c r="R20" s="1345"/>
      <c r="S20" s="1345"/>
      <c r="T20" s="1345"/>
      <c r="U20" s="1359"/>
      <c r="V20" s="1359"/>
      <c r="W20" s="1359"/>
      <c r="X20" s="1359"/>
      <c r="Y20" s="1359"/>
      <c r="Z20" s="1359"/>
      <c r="AA20" s="1345"/>
      <c r="AB20" s="1359"/>
      <c r="AC20" s="1345"/>
      <c r="AD20" s="1345"/>
      <c r="AE20" s="1332"/>
      <c r="AN20" s="1282"/>
      <c r="AO20" s="1283"/>
      <c r="AP20" s="1284"/>
      <c r="AQ20" s="1285"/>
      <c r="AR20" s="1282"/>
      <c r="AS20" s="1283"/>
      <c r="AT20" s="1284"/>
      <c r="AU20" s="1285"/>
      <c r="AV20" s="1282"/>
      <c r="AW20" s="1283"/>
      <c r="AX20" s="1284"/>
      <c r="AY20" s="1285"/>
      <c r="BA20" s="1282"/>
      <c r="BB20" s="1283"/>
      <c r="BD20" s="1282"/>
      <c r="BE20" s="1283"/>
    </row>
    <row r="21" spans="1:58" s="447" customFormat="1" ht="12.75">
      <c r="A21" s="1315" t="s">
        <v>114</v>
      </c>
      <c r="B21" s="1359"/>
      <c r="C21" s="1345"/>
      <c r="D21" s="1345"/>
      <c r="E21" s="1359"/>
      <c r="F21" s="1345"/>
      <c r="G21" s="1345"/>
      <c r="H21" s="1345"/>
      <c r="I21" s="1345"/>
      <c r="J21" s="1345"/>
      <c r="K21" s="1345"/>
      <c r="L21" s="1359"/>
      <c r="M21" s="1345"/>
      <c r="N21" s="1345"/>
      <c r="O21" s="1345"/>
      <c r="P21" s="1345"/>
      <c r="Q21" s="1345"/>
      <c r="R21" s="1345"/>
      <c r="S21" s="1345"/>
      <c r="T21" s="1345"/>
      <c r="U21" s="1359"/>
      <c r="V21" s="1359"/>
      <c r="W21" s="1359"/>
      <c r="X21" s="1359"/>
      <c r="Y21" s="1359"/>
      <c r="Z21" s="1359"/>
      <c r="AA21" s="1345"/>
      <c r="AB21" s="1359"/>
      <c r="AC21" s="1345"/>
      <c r="AD21" s="1345"/>
      <c r="AE21" s="1332"/>
      <c r="AN21" s="1282"/>
      <c r="AO21" s="1283"/>
      <c r="AP21" s="1284"/>
      <c r="AQ21" s="1285"/>
      <c r="AR21" s="1282"/>
      <c r="AS21" s="1283"/>
      <c r="AT21" s="1284"/>
      <c r="AU21" s="1285"/>
      <c r="AV21" s="1282"/>
      <c r="AW21" s="1283"/>
      <c r="AX21" s="1284"/>
      <c r="AY21" s="1285"/>
      <c r="BA21" s="1282"/>
      <c r="BB21" s="1283"/>
      <c r="BD21" s="1282"/>
      <c r="BE21" s="1283"/>
    </row>
    <row r="22" spans="1:58" s="447" customFormat="1" ht="12.75">
      <c r="A22" s="1000" t="s">
        <v>115</v>
      </c>
      <c r="B22" s="1075">
        <f>'T2'!G5</f>
        <v>18839.219575453739</v>
      </c>
      <c r="C22" s="1346">
        <f>'T2'!G6</f>
        <v>14566.038650076327</v>
      </c>
      <c r="D22" s="1346">
        <f>'T2'!G7</f>
        <v>2128.9744451948623</v>
      </c>
      <c r="E22" s="1075">
        <f>'T2'!G8</f>
        <v>1837.6058137988607</v>
      </c>
      <c r="F22" s="1346">
        <f>'T2'!G9</f>
        <v>1074.6702162409183</v>
      </c>
      <c r="G22" s="1346">
        <f>'T2'!G10</f>
        <v>4275.083395337042</v>
      </c>
      <c r="H22" s="1346">
        <f>'T2'!G11</f>
        <v>2077.2444418284035</v>
      </c>
      <c r="I22" s="1346">
        <f>'T2'!G12</f>
        <v>1123.8591634879467</v>
      </c>
      <c r="J22" s="1346">
        <f>C22+D22+E22+F22+G22+H22+I22</f>
        <v>27083.476125964364</v>
      </c>
      <c r="K22" s="1346">
        <f>B22+J22</f>
        <v>45922.695701418103</v>
      </c>
      <c r="L22" s="1075">
        <f>'T2'!Z5</f>
        <v>4071.2489847711236</v>
      </c>
      <c r="M22" s="1346">
        <f>'T2'!Z6</f>
        <v>322.65358414227148</v>
      </c>
      <c r="N22" s="1346">
        <f>'T2'!Z7</f>
        <v>28.751432053042272</v>
      </c>
      <c r="O22" s="1346">
        <f>'T2'!Z8</f>
        <v>17.530626231538982</v>
      </c>
      <c r="P22" s="1346">
        <f>'T2'!Z9</f>
        <v>24.087054228398088</v>
      </c>
      <c r="Q22" s="1346">
        <f>'T2'!Z10</f>
        <v>30.923683849802785</v>
      </c>
      <c r="R22" s="1346">
        <f>'T2'!Z11</f>
        <v>32.384935248256269</v>
      </c>
      <c r="S22" s="1346">
        <f>'T2'!Z12</f>
        <v>15.676771875369967</v>
      </c>
      <c r="T22" s="1346">
        <f>M22+N22+O22+P22+Q22+R22+S22</f>
        <v>472.00808762867985</v>
      </c>
      <c r="U22" s="1075">
        <f>L22+T22</f>
        <v>4543.2570723998033</v>
      </c>
      <c r="V22" s="1075">
        <f t="shared" ref="V22:AC22" si="34">B22+L22</f>
        <v>22910.468560224861</v>
      </c>
      <c r="W22" s="1075">
        <f t="shared" si="34"/>
        <v>14888.692234218599</v>
      </c>
      <c r="X22" s="1075">
        <f t="shared" si="34"/>
        <v>2157.7258772479045</v>
      </c>
      <c r="Y22" s="1075">
        <f t="shared" si="34"/>
        <v>1855.1364400303996</v>
      </c>
      <c r="Z22" s="1075">
        <f t="shared" si="34"/>
        <v>1098.7572704693164</v>
      </c>
      <c r="AA22" s="1346">
        <f t="shared" si="34"/>
        <v>4306.0070791868447</v>
      </c>
      <c r="AB22" s="1075">
        <f t="shared" si="34"/>
        <v>2109.6293770766597</v>
      </c>
      <c r="AC22" s="1346">
        <f t="shared" si="34"/>
        <v>1139.5359353633166</v>
      </c>
      <c r="AD22" s="1346">
        <f>W22+X22+Y22+Z22+AA22+AB22+AC22</f>
        <v>27555.484213593045</v>
      </c>
      <c r="AE22" s="1333">
        <f>V22+AD22</f>
        <v>50465.952773817902</v>
      </c>
      <c r="AN22" s="1307">
        <f>B22+C22</f>
        <v>33405.258225530066</v>
      </c>
      <c r="AO22" s="910">
        <f>E22+G22</f>
        <v>6112.6892091359023</v>
      </c>
      <c r="AP22" s="1308">
        <f>F22+H22+I22</f>
        <v>4275.7738215572681</v>
      </c>
      <c r="AQ22" s="1309">
        <f>SUM(D22:I22)</f>
        <v>12517.437475888033</v>
      </c>
      <c r="AR22" s="1307">
        <f>L22+M22</f>
        <v>4393.902568913395</v>
      </c>
      <c r="AS22" s="910">
        <f>O22+Q22</f>
        <v>48.454310081341767</v>
      </c>
      <c r="AT22" s="1308">
        <f>P22+R22+S22</f>
        <v>72.148761352024323</v>
      </c>
      <c r="AU22" s="1309">
        <f>SUM(N22:S22)</f>
        <v>149.35450348640836</v>
      </c>
      <c r="AV22" s="1307">
        <f>V22+W22</f>
        <v>37799.160794443458</v>
      </c>
      <c r="AW22" s="910">
        <f>Y22+AA22</f>
        <v>6161.1435192172448</v>
      </c>
      <c r="AX22" s="1308">
        <f>Z22+AB22+AC22</f>
        <v>4347.9225829092929</v>
      </c>
      <c r="AY22" s="1309">
        <f>SUM(X22:AC22)</f>
        <v>12666.791979374444</v>
      </c>
      <c r="BA22" s="1307">
        <f>B22+C22+G22</f>
        <v>37680.341620867111</v>
      </c>
      <c r="BB22" s="910">
        <f>D22+F22+H22+I22</f>
        <v>6404.7482667521308</v>
      </c>
      <c r="BD22" s="1307">
        <f>J22-E22</f>
        <v>25245.870312165502</v>
      </c>
      <c r="BE22" s="910"/>
    </row>
    <row r="23" spans="1:58" s="447" customFormat="1" ht="12.75">
      <c r="A23" s="1291" t="s">
        <v>116</v>
      </c>
      <c r="B23" s="1361">
        <f>'T2'!J5</f>
        <v>813.89319166594498</v>
      </c>
      <c r="C23" s="1352">
        <f>'T2'!J6</f>
        <v>-85.573567758661284</v>
      </c>
      <c r="D23" s="1352">
        <f>'T2'!J7</f>
        <v>-131.61428498395986</v>
      </c>
      <c r="E23" s="1363">
        <f>'T2'!J8</f>
        <v>-94.131981555800621</v>
      </c>
      <c r="F23" s="1352">
        <f>'T2'!J9</f>
        <v>-75.501591859900444</v>
      </c>
      <c r="G23" s="1352">
        <f>'T2'!J10</f>
        <v>-212.17043070371187</v>
      </c>
      <c r="H23" s="1352">
        <f>'T2'!J11</f>
        <v>-119.87558894758487</v>
      </c>
      <c r="I23" s="1352">
        <f>'T2'!J12</f>
        <v>-95.025745856326452</v>
      </c>
      <c r="J23" s="1352">
        <f>C23+D23+E23+F23+G23+H23+I23</f>
        <v>-813.89319166594544</v>
      </c>
      <c r="K23" s="1352">
        <f>B23+J23</f>
        <v>0</v>
      </c>
      <c r="L23" s="1363">
        <v>0</v>
      </c>
      <c r="M23" s="1352">
        <v>0</v>
      </c>
      <c r="N23" s="1352">
        <v>0</v>
      </c>
      <c r="O23" s="1352">
        <v>0</v>
      </c>
      <c r="P23" s="1352">
        <v>0</v>
      </c>
      <c r="Q23" s="1352">
        <v>0</v>
      </c>
      <c r="R23" s="1352">
        <v>0</v>
      </c>
      <c r="S23" s="1352">
        <v>0</v>
      </c>
      <c r="T23" s="1352">
        <f>M23+N23+O23+P23+Q23+R23+S23</f>
        <v>0</v>
      </c>
      <c r="U23" s="1363">
        <f>L23+T23</f>
        <v>0</v>
      </c>
      <c r="V23" s="1361">
        <v>2805.6641305706762</v>
      </c>
      <c r="W23" s="1363">
        <v>-2275.0766350486638</v>
      </c>
      <c r="X23" s="1363">
        <v>-225.50083708810178</v>
      </c>
      <c r="Y23" s="1363">
        <v>-28.652030752883029</v>
      </c>
      <c r="Z23" s="1363">
        <v>-45.4765096750072</v>
      </c>
      <c r="AA23" s="1352">
        <v>-33.714351543746673</v>
      </c>
      <c r="AB23" s="1363">
        <v>-140.18828096663808</v>
      </c>
      <c r="AC23" s="1352">
        <v>-57.055485495636674</v>
      </c>
      <c r="AD23" s="1352">
        <f>W23+X23+Y23+Z23+AA23+AB23+AC23</f>
        <v>-2805.6641305706771</v>
      </c>
      <c r="AE23" s="1340">
        <f>V23+AD23</f>
        <v>0</v>
      </c>
      <c r="AN23" s="1292">
        <f>B23+C23</f>
        <v>728.3196239072837</v>
      </c>
      <c r="AO23" s="1293">
        <f>E23+G23</f>
        <v>-306.30241225951249</v>
      </c>
      <c r="AP23" s="1294">
        <f>F23+H23+I23</f>
        <v>-290.4029266638118</v>
      </c>
      <c r="AQ23" s="1295">
        <f>SUM(D23:I23)</f>
        <v>-728.31962390728415</v>
      </c>
      <c r="AR23" s="1292">
        <f>L23+M23</f>
        <v>0</v>
      </c>
      <c r="AS23" s="1293">
        <f>O23+Q23</f>
        <v>0</v>
      </c>
      <c r="AT23" s="1294">
        <f>P23+R23+S23</f>
        <v>0</v>
      </c>
      <c r="AU23" s="1295">
        <f>SUM(N23:S23)</f>
        <v>0</v>
      </c>
      <c r="AV23" s="1292">
        <f>V23+W23</f>
        <v>530.58749552201243</v>
      </c>
      <c r="AW23" s="1293">
        <f>Y23+AA23</f>
        <v>-62.366382296629702</v>
      </c>
      <c r="AX23" s="1294">
        <f>Z23+AB23+AC23</f>
        <v>-242.72027613728196</v>
      </c>
      <c r="AY23" s="1295">
        <f>SUM(X23:AC23)</f>
        <v>-530.58749552201334</v>
      </c>
      <c r="BA23" s="1292">
        <f>B23+C23+G23</f>
        <v>516.14919320357183</v>
      </c>
      <c r="BB23" s="1293">
        <f>D23+F23+H23+I23</f>
        <v>-422.01721164777166</v>
      </c>
      <c r="BD23" s="1292">
        <f>J23-E23</f>
        <v>-719.76121011014482</v>
      </c>
      <c r="BE23" s="910"/>
    </row>
    <row r="24" spans="1:58" s="1268" customFormat="1" ht="12.75">
      <c r="A24" s="1315" t="s">
        <v>117</v>
      </c>
      <c r="B24" s="445">
        <f t="shared" ref="B24:K24" si="35">SUM(B22:B23)</f>
        <v>19653.112767119685</v>
      </c>
      <c r="C24" s="1077">
        <f t="shared" si="35"/>
        <v>14480.465082317665</v>
      </c>
      <c r="D24" s="1077">
        <f t="shared" si="35"/>
        <v>1997.3601602109024</v>
      </c>
      <c r="E24" s="445">
        <f t="shared" si="35"/>
        <v>1743.4738322430601</v>
      </c>
      <c r="F24" s="1077">
        <f t="shared" si="35"/>
        <v>999.16862438101782</v>
      </c>
      <c r="G24" s="1077">
        <f t="shared" si="35"/>
        <v>4062.9129646333304</v>
      </c>
      <c r="H24" s="1077">
        <f t="shared" si="35"/>
        <v>1957.3688528808186</v>
      </c>
      <c r="I24" s="1077">
        <f t="shared" si="35"/>
        <v>1028.8334176316203</v>
      </c>
      <c r="J24" s="1077">
        <f t="shared" si="35"/>
        <v>26269.582934298418</v>
      </c>
      <c r="K24" s="1077">
        <f t="shared" si="35"/>
        <v>45922.695701418103</v>
      </c>
      <c r="L24" s="445">
        <f t="shared" ref="L24:U24" si="36">SUM(L22:L23)</f>
        <v>4071.2489847711236</v>
      </c>
      <c r="M24" s="1077">
        <f t="shared" si="36"/>
        <v>322.65358414227148</v>
      </c>
      <c r="N24" s="1077">
        <f t="shared" si="36"/>
        <v>28.751432053042272</v>
      </c>
      <c r="O24" s="1077">
        <f t="shared" si="36"/>
        <v>17.530626231538982</v>
      </c>
      <c r="P24" s="1077">
        <f t="shared" si="36"/>
        <v>24.087054228398088</v>
      </c>
      <c r="Q24" s="1077">
        <f t="shared" si="36"/>
        <v>30.923683849802785</v>
      </c>
      <c r="R24" s="1077">
        <f t="shared" si="36"/>
        <v>32.384935248256269</v>
      </c>
      <c r="S24" s="1077">
        <f t="shared" si="36"/>
        <v>15.676771875369967</v>
      </c>
      <c r="T24" s="1077">
        <f t="shared" si="36"/>
        <v>472.00808762867985</v>
      </c>
      <c r="U24" s="445">
        <f t="shared" si="36"/>
        <v>4543.2570723998033</v>
      </c>
      <c r="V24" s="445">
        <f t="shared" ref="V24:AE24" si="37">SUM(V22:V23)</f>
        <v>25716.132690795537</v>
      </c>
      <c r="W24" s="445">
        <f t="shared" si="37"/>
        <v>12613.615599169934</v>
      </c>
      <c r="X24" s="445">
        <f t="shared" si="37"/>
        <v>1932.2250401598026</v>
      </c>
      <c r="Y24" s="445">
        <f t="shared" si="37"/>
        <v>1826.4844092775165</v>
      </c>
      <c r="Z24" s="445">
        <f t="shared" si="37"/>
        <v>1053.2807607943091</v>
      </c>
      <c r="AA24" s="1077">
        <f t="shared" si="37"/>
        <v>4272.2927276430983</v>
      </c>
      <c r="AB24" s="445">
        <f t="shared" si="37"/>
        <v>1969.4410961100216</v>
      </c>
      <c r="AC24" s="1077">
        <f t="shared" si="37"/>
        <v>1082.4804498676799</v>
      </c>
      <c r="AD24" s="1077">
        <f t="shared" si="37"/>
        <v>24749.820083022369</v>
      </c>
      <c r="AE24" s="1335">
        <f t="shared" si="37"/>
        <v>50465.952773817902</v>
      </c>
      <c r="AN24" s="1319">
        <f t="shared" ref="AN24:AY24" si="38">SUM(AN22:AN23)</f>
        <v>34133.577849437352</v>
      </c>
      <c r="AO24" s="952">
        <f t="shared" si="38"/>
        <v>5806.3867968763898</v>
      </c>
      <c r="AP24" s="1320">
        <f t="shared" si="38"/>
        <v>3985.3708948934564</v>
      </c>
      <c r="AQ24" s="1321">
        <f t="shared" si="38"/>
        <v>11789.117851980749</v>
      </c>
      <c r="AR24" s="1319">
        <f t="shared" si="38"/>
        <v>4393.902568913395</v>
      </c>
      <c r="AS24" s="952">
        <f t="shared" si="38"/>
        <v>48.454310081341767</v>
      </c>
      <c r="AT24" s="1320">
        <f t="shared" si="38"/>
        <v>72.148761352024323</v>
      </c>
      <c r="AU24" s="1321">
        <f t="shared" si="38"/>
        <v>149.35450348640836</v>
      </c>
      <c r="AV24" s="1319">
        <f t="shared" si="38"/>
        <v>38329.748289965471</v>
      </c>
      <c r="AW24" s="952">
        <f t="shared" si="38"/>
        <v>6098.7771369206148</v>
      </c>
      <c r="AX24" s="1320">
        <f t="shared" si="38"/>
        <v>4105.2023067720111</v>
      </c>
      <c r="AY24" s="1321">
        <f t="shared" si="38"/>
        <v>12136.204483852431</v>
      </c>
      <c r="BA24" s="1319">
        <f>SUM(BA22:BA23)</f>
        <v>38196.490814070683</v>
      </c>
      <c r="BB24" s="952">
        <f>SUM(BB22:BB23)</f>
        <v>5982.7310551043593</v>
      </c>
      <c r="BD24" s="1319">
        <f>SUM(BD22:BD23)</f>
        <v>24526.109102055358</v>
      </c>
      <c r="BE24" s="952"/>
      <c r="BF24" s="1268">
        <v>50465.952773817902</v>
      </c>
    </row>
    <row r="25" spans="1:58" s="447" customFormat="1" ht="12.75">
      <c r="A25" s="1286" t="s">
        <v>118</v>
      </c>
      <c r="B25" s="1360"/>
      <c r="C25" s="1348"/>
      <c r="D25" s="1348"/>
      <c r="E25" s="1360"/>
      <c r="F25" s="1348"/>
      <c r="G25" s="1348"/>
      <c r="H25" s="1348"/>
      <c r="I25" s="1348"/>
      <c r="J25" s="1348"/>
      <c r="K25" s="1348"/>
      <c r="L25" s="1360"/>
      <c r="M25" s="1348"/>
      <c r="N25" s="1348"/>
      <c r="O25" s="1348"/>
      <c r="P25" s="1348"/>
      <c r="Q25" s="1348"/>
      <c r="R25" s="1348"/>
      <c r="S25" s="1348"/>
      <c r="T25" s="1348"/>
      <c r="U25" s="1360"/>
      <c r="V25" s="1360"/>
      <c r="W25" s="1360"/>
      <c r="X25" s="1360"/>
      <c r="Y25" s="1360"/>
      <c r="Z25" s="1360"/>
      <c r="AA25" s="1348"/>
      <c r="AB25" s="1360"/>
      <c r="AC25" s="1348"/>
      <c r="AD25" s="1348"/>
      <c r="AE25" s="1336"/>
      <c r="AN25" s="1303"/>
      <c r="AO25" s="1304"/>
      <c r="AP25" s="1305"/>
      <c r="AQ25" s="1306"/>
      <c r="AR25" s="1303"/>
      <c r="AS25" s="1304"/>
      <c r="AT25" s="1305"/>
      <c r="AU25" s="1306"/>
      <c r="AV25" s="1303"/>
      <c r="AW25" s="1304"/>
      <c r="AX25" s="1305"/>
      <c r="AY25" s="1306"/>
      <c r="BA25" s="1303"/>
      <c r="BB25" s="1304"/>
      <c r="BD25" s="1303"/>
      <c r="BE25" s="1304"/>
    </row>
    <row r="26" spans="1:58" s="447" customFormat="1" ht="12.75">
      <c r="A26" s="1000" t="s">
        <v>119</v>
      </c>
      <c r="B26" s="1075">
        <v>5271.2797421737305</v>
      </c>
      <c r="C26" s="1346">
        <v>3113.6920328614824</v>
      </c>
      <c r="D26" s="1346">
        <v>912.39060029429993</v>
      </c>
      <c r="E26" s="1075">
        <v>622.63991556098381</v>
      </c>
      <c r="F26" s="1346">
        <v>726.94873519250575</v>
      </c>
      <c r="G26" s="1346">
        <v>1989.2421728466379</v>
      </c>
      <c r="H26" s="1346">
        <v>1543.8622951311538</v>
      </c>
      <c r="I26" s="1346">
        <v>885.36395694186172</v>
      </c>
      <c r="J26" s="1346">
        <f t="shared" ref="J26:J32" si="39">C26+D26+E26+F26+G26+H26+I26</f>
        <v>9794.139708828925</v>
      </c>
      <c r="K26" s="1346">
        <f t="shared" ref="K26:K32" si="40">B26+J26</f>
        <v>15065.419451002655</v>
      </c>
      <c r="L26" s="1075">
        <v>535.35296121224849</v>
      </c>
      <c r="M26" s="1346">
        <v>316.22762054513669</v>
      </c>
      <c r="N26" s="1346">
        <v>92.662699295171677</v>
      </c>
      <c r="O26" s="1346">
        <v>63.23552132846207</v>
      </c>
      <c r="P26" s="1346">
        <v>73.829160482824591</v>
      </c>
      <c r="Q26" s="1346">
        <v>202.02811079849474</v>
      </c>
      <c r="R26" s="1346">
        <v>156.79517912695161</v>
      </c>
      <c r="S26" s="1346">
        <v>89.917864215637721</v>
      </c>
      <c r="T26" s="1346">
        <f t="shared" ref="T26:T32" si="41">M26+N26+O26+P26+Q26+R26+S26</f>
        <v>994.69615579267895</v>
      </c>
      <c r="U26" s="1075">
        <f t="shared" ref="U26:U32" si="42">L26+T26</f>
        <v>1530.0491170049274</v>
      </c>
      <c r="V26" s="1075">
        <f t="shared" ref="V26:AC27" si="43">B26+L26</f>
        <v>5806.6327033859789</v>
      </c>
      <c r="W26" s="1075">
        <f t="shared" si="43"/>
        <v>3429.9196534066191</v>
      </c>
      <c r="X26" s="1075">
        <f t="shared" si="43"/>
        <v>1005.0532995894716</v>
      </c>
      <c r="Y26" s="1075">
        <f t="shared" si="43"/>
        <v>685.87543688944584</v>
      </c>
      <c r="Z26" s="1075">
        <f t="shared" si="43"/>
        <v>800.77789567533034</v>
      </c>
      <c r="AA26" s="1346">
        <f t="shared" si="43"/>
        <v>2191.2702836451326</v>
      </c>
      <c r="AB26" s="1075">
        <f t="shared" si="43"/>
        <v>1700.6574742581054</v>
      </c>
      <c r="AC26" s="1346">
        <f t="shared" si="43"/>
        <v>975.28182115749939</v>
      </c>
      <c r="AD26" s="1346">
        <f t="shared" ref="AD26:AD32" si="44">W26+X26+Y26+Z26+AA26+AB26+AC26</f>
        <v>10788.835864621604</v>
      </c>
      <c r="AE26" s="1333">
        <f t="shared" ref="AE26:AE32" si="45">V26+AD26</f>
        <v>16595.468568007582</v>
      </c>
      <c r="AN26" s="1307">
        <f t="shared" ref="AN26:AN32" si="46">B26+C26</f>
        <v>8384.9717750352138</v>
      </c>
      <c r="AO26" s="910">
        <f t="shared" ref="AO26:AO32" si="47">E26+G26</f>
        <v>2611.8820884076217</v>
      </c>
      <c r="AP26" s="1308">
        <f t="shared" ref="AP26:AP32" si="48">F26+H26+I26</f>
        <v>3156.1749872655209</v>
      </c>
      <c r="AQ26" s="1309">
        <f t="shared" ref="AQ26:AQ32" si="49">SUM(D26:I26)</f>
        <v>6680.4476759674426</v>
      </c>
      <c r="AR26" s="1307">
        <f t="shared" ref="AR26:AR32" si="50">L26+M26</f>
        <v>851.58058175738518</v>
      </c>
      <c r="AS26" s="910">
        <f t="shared" ref="AS26:AS32" si="51">O26+Q26</f>
        <v>265.26363212695679</v>
      </c>
      <c r="AT26" s="1308">
        <f t="shared" ref="AT26:AT32" si="52">P26+R26+S26</f>
        <v>320.54220382541394</v>
      </c>
      <c r="AU26" s="1309">
        <f t="shared" ref="AU26:AU32" si="53">SUM(N26:S26)</f>
        <v>678.46853524754226</v>
      </c>
      <c r="AV26" s="1307">
        <f t="shared" ref="AV26:AV32" si="54">V26+W26</f>
        <v>9236.5523567925975</v>
      </c>
      <c r="AW26" s="910">
        <f t="shared" ref="AW26:AW32" si="55">Y26+AA26</f>
        <v>2877.1457205345787</v>
      </c>
      <c r="AX26" s="1308">
        <f t="shared" ref="AX26:AX32" si="56">Z26+AB26+AC26</f>
        <v>3476.7171910909351</v>
      </c>
      <c r="AY26" s="1309">
        <f t="shared" ref="AY26:AY32" si="57">SUM(X26:AC26)</f>
        <v>7358.9162112149852</v>
      </c>
      <c r="BA26" s="1307">
        <f t="shared" ref="BA26:BA32" si="58">B26+C26+G26</f>
        <v>10374.213947881852</v>
      </c>
      <c r="BB26" s="910">
        <f t="shared" ref="BB26:BB32" si="59">D26+F26+H26+I26</f>
        <v>4068.5655875598213</v>
      </c>
      <c r="BD26" s="1307">
        <f t="shared" ref="BD26:BD32" si="60">J26-E26</f>
        <v>9171.4997932679416</v>
      </c>
      <c r="BE26" s="910"/>
      <c r="BF26" s="447">
        <v>16595.468568007582</v>
      </c>
    </row>
    <row r="27" spans="1:58" s="447" customFormat="1" ht="12.75">
      <c r="A27" s="1000" t="s">
        <v>121</v>
      </c>
      <c r="B27" s="451">
        <v>7447.0217599876823</v>
      </c>
      <c r="C27" s="1081">
        <v>1478.4951278272099</v>
      </c>
      <c r="D27" s="1081">
        <v>380.04592839752416</v>
      </c>
      <c r="E27" s="451">
        <v>280.82063262598001</v>
      </c>
      <c r="F27" s="1081">
        <v>283.50691376612644</v>
      </c>
      <c r="G27" s="1081">
        <v>852.88420100750022</v>
      </c>
      <c r="H27" s="1081">
        <v>476.36454994671465</v>
      </c>
      <c r="I27" s="1081">
        <v>301.79594373498236</v>
      </c>
      <c r="J27" s="1081">
        <f t="shared" si="39"/>
        <v>4053.9132973060382</v>
      </c>
      <c r="K27" s="1081">
        <f t="shared" si="40"/>
        <v>11500.93505729372</v>
      </c>
      <c r="L27" s="451">
        <v>732.63384099408268</v>
      </c>
      <c r="M27" s="1081">
        <v>145.87918619393429</v>
      </c>
      <c r="N27" s="1081">
        <v>37.80332764563984</v>
      </c>
      <c r="O27" s="1081">
        <v>27.766091464479089</v>
      </c>
      <c r="P27" s="1081">
        <v>28.128041589711898</v>
      </c>
      <c r="Q27" s="1081">
        <v>83.962323220199295</v>
      </c>
      <c r="R27" s="1081">
        <v>47.281911897255291</v>
      </c>
      <c r="S27" s="1081">
        <v>29.967948074441477</v>
      </c>
      <c r="T27" s="1081">
        <f t="shared" si="41"/>
        <v>400.78883008566117</v>
      </c>
      <c r="U27" s="451">
        <f t="shared" si="42"/>
        <v>1133.4226710797438</v>
      </c>
      <c r="V27" s="451">
        <f t="shared" si="43"/>
        <v>8179.655600981765</v>
      </c>
      <c r="W27" s="451">
        <f t="shared" si="43"/>
        <v>1624.3743140211441</v>
      </c>
      <c r="X27" s="451">
        <f t="shared" si="43"/>
        <v>417.84925604316402</v>
      </c>
      <c r="Y27" s="451">
        <f t="shared" si="43"/>
        <v>308.58672409045909</v>
      </c>
      <c r="Z27" s="451">
        <f t="shared" si="43"/>
        <v>311.63495535583831</v>
      </c>
      <c r="AA27" s="1081">
        <f t="shared" si="43"/>
        <v>936.84652422769955</v>
      </c>
      <c r="AB27" s="451">
        <f t="shared" si="43"/>
        <v>523.64646184396997</v>
      </c>
      <c r="AC27" s="1081">
        <f t="shared" si="43"/>
        <v>331.76389180942385</v>
      </c>
      <c r="AD27" s="1081">
        <f t="shared" si="44"/>
        <v>4454.702127391698</v>
      </c>
      <c r="AE27" s="1337">
        <f t="shared" si="45"/>
        <v>12634.357728373463</v>
      </c>
      <c r="AN27" s="1307">
        <f t="shared" si="46"/>
        <v>8925.5168878148925</v>
      </c>
      <c r="AO27" s="910">
        <f t="shared" si="47"/>
        <v>1133.7048336334801</v>
      </c>
      <c r="AP27" s="1308">
        <f t="shared" si="48"/>
        <v>1061.6674074478235</v>
      </c>
      <c r="AQ27" s="1309">
        <f t="shared" si="49"/>
        <v>2575.4181694788276</v>
      </c>
      <c r="AR27" s="1307">
        <f t="shared" si="50"/>
        <v>878.51302718801696</v>
      </c>
      <c r="AS27" s="910">
        <f t="shared" si="51"/>
        <v>111.72841468467838</v>
      </c>
      <c r="AT27" s="1308">
        <f t="shared" si="52"/>
        <v>105.37790156140868</v>
      </c>
      <c r="AU27" s="1309">
        <f t="shared" si="53"/>
        <v>254.90964389172689</v>
      </c>
      <c r="AV27" s="1307">
        <f t="shared" si="54"/>
        <v>9804.0299150029095</v>
      </c>
      <c r="AW27" s="910">
        <f t="shared" si="55"/>
        <v>1245.4332483181586</v>
      </c>
      <c r="AX27" s="1308">
        <f t="shared" si="56"/>
        <v>1167.0453090092321</v>
      </c>
      <c r="AY27" s="1309">
        <f t="shared" si="57"/>
        <v>2830.3278133705548</v>
      </c>
      <c r="BA27" s="1307">
        <f t="shared" si="58"/>
        <v>9778.4010888223929</v>
      </c>
      <c r="BB27" s="910">
        <f t="shared" si="59"/>
        <v>1441.7133358453475</v>
      </c>
      <c r="BD27" s="1307">
        <f t="shared" si="60"/>
        <v>3773.0926646800581</v>
      </c>
      <c r="BE27" s="910"/>
      <c r="BF27" s="447">
        <v>12634.357728373465</v>
      </c>
    </row>
    <row r="28" spans="1:58" s="447" customFormat="1" ht="12.75">
      <c r="A28" s="1000" t="s">
        <v>160</v>
      </c>
      <c r="B28" s="451">
        <v>761.42751808282685</v>
      </c>
      <c r="C28" s="1081">
        <v>371.17710334086837</v>
      </c>
      <c r="D28" s="1081">
        <v>721.53142299923297</v>
      </c>
      <c r="E28" s="451">
        <v>430.69004049037846</v>
      </c>
      <c r="F28" s="1081">
        <v>328.51178451148121</v>
      </c>
      <c r="G28" s="1081">
        <v>275.93593916880911</v>
      </c>
      <c r="H28" s="1081">
        <v>469.28138098638135</v>
      </c>
      <c r="I28" s="1081">
        <v>530.95094241855452</v>
      </c>
      <c r="J28" s="1081">
        <f t="shared" si="39"/>
        <v>3128.0786139157062</v>
      </c>
      <c r="K28" s="1081">
        <f t="shared" si="40"/>
        <v>3889.506131998533</v>
      </c>
      <c r="L28" s="451">
        <v>77.330837385237643</v>
      </c>
      <c r="M28" s="1081">
        <v>37.696872700172015</v>
      </c>
      <c r="N28" s="1081">
        <v>73.278976416273068</v>
      </c>
      <c r="O28" s="1081">
        <v>43.741026812981495</v>
      </c>
      <c r="P28" s="1081">
        <v>33.363768426909118</v>
      </c>
      <c r="Q28" s="1081">
        <v>28.024147714457641</v>
      </c>
      <c r="R28" s="1081">
        <v>47.660376462819215</v>
      </c>
      <c r="S28" s="1081">
        <v>53.923558070358062</v>
      </c>
      <c r="T28" s="1081">
        <f t="shared" si="41"/>
        <v>317.68872660397062</v>
      </c>
      <c r="U28" s="451">
        <f t="shared" si="42"/>
        <v>395.01956398920828</v>
      </c>
      <c r="V28" s="451">
        <f t="shared" ref="V28:AC28" si="61">B28+L28+V95</f>
        <v>1987.2685765491615</v>
      </c>
      <c r="W28" s="451">
        <f t="shared" si="61"/>
        <v>582.86881575824236</v>
      </c>
      <c r="X28" s="451">
        <f t="shared" si="61"/>
        <v>365.91549971047033</v>
      </c>
      <c r="Y28" s="451">
        <f t="shared" si="61"/>
        <v>471.37517301307963</v>
      </c>
      <c r="Z28" s="451">
        <f t="shared" si="61"/>
        <v>188.68747756814852</v>
      </c>
      <c r="AA28" s="1081">
        <f t="shared" si="61"/>
        <v>476.07192878803778</v>
      </c>
      <c r="AB28" s="451">
        <f t="shared" si="61"/>
        <v>57.537501629219662</v>
      </c>
      <c r="AC28" s="1081">
        <f t="shared" si="61"/>
        <v>154.80072297138184</v>
      </c>
      <c r="AD28" s="1081">
        <f t="shared" si="44"/>
        <v>2297.25711943858</v>
      </c>
      <c r="AE28" s="1337">
        <f t="shared" si="45"/>
        <v>4284.5256959877415</v>
      </c>
      <c r="AG28" s="447">
        <v>3561.2</v>
      </c>
      <c r="AH28" s="1296">
        <f>K28-AG28</f>
        <v>328.30613199853315</v>
      </c>
      <c r="AI28" s="1296">
        <f>AK28-AG28</f>
        <v>356.70000000000027</v>
      </c>
      <c r="AJ28" s="1296">
        <f>U28-AI28</f>
        <v>38.319563989208007</v>
      </c>
      <c r="AK28" s="447">
        <v>3917.9</v>
      </c>
      <c r="AL28" s="1297">
        <f>AE28-AK28</f>
        <v>366.62569598774144</v>
      </c>
      <c r="AM28" s="1310"/>
      <c r="AN28" s="1307">
        <f t="shared" si="46"/>
        <v>1132.6046214236953</v>
      </c>
      <c r="AO28" s="910">
        <f t="shared" si="47"/>
        <v>706.62597965918758</v>
      </c>
      <c r="AP28" s="1308">
        <f t="shared" si="48"/>
        <v>1328.7441079164171</v>
      </c>
      <c r="AQ28" s="1309">
        <f t="shared" si="49"/>
        <v>2756.9015105748376</v>
      </c>
      <c r="AR28" s="1307">
        <f t="shared" si="50"/>
        <v>115.02771008540967</v>
      </c>
      <c r="AS28" s="910">
        <f t="shared" si="51"/>
        <v>71.765174527439143</v>
      </c>
      <c r="AT28" s="1308">
        <f t="shared" si="52"/>
        <v>134.94770296008639</v>
      </c>
      <c r="AU28" s="1309">
        <f t="shared" si="53"/>
        <v>279.99185390379859</v>
      </c>
      <c r="AV28" s="1307">
        <f t="shared" si="54"/>
        <v>2570.1373923074038</v>
      </c>
      <c r="AW28" s="910">
        <f t="shared" si="55"/>
        <v>947.44710180111747</v>
      </c>
      <c r="AX28" s="1308">
        <f t="shared" si="56"/>
        <v>401.02570216875006</v>
      </c>
      <c r="AY28" s="1309">
        <f t="shared" si="57"/>
        <v>1714.3883036803379</v>
      </c>
      <c r="BA28" s="1307">
        <f t="shared" si="58"/>
        <v>1408.5405605925043</v>
      </c>
      <c r="BB28" s="910">
        <f t="shared" si="59"/>
        <v>2050.2755309156501</v>
      </c>
      <c r="BD28" s="1307">
        <f t="shared" si="60"/>
        <v>2697.3885734253276</v>
      </c>
      <c r="BE28" s="910"/>
    </row>
    <row r="29" spans="1:58" s="447" customFormat="1" ht="12.75">
      <c r="A29" s="1000" t="s">
        <v>120</v>
      </c>
      <c r="B29" s="451">
        <v>835.53615597638463</v>
      </c>
      <c r="C29" s="1081">
        <v>317.22949493495537</v>
      </c>
      <c r="D29" s="1081">
        <v>50.68164192961877</v>
      </c>
      <c r="E29" s="451">
        <v>124.52800501032614</v>
      </c>
      <c r="F29" s="1081">
        <v>173.80771188985437</v>
      </c>
      <c r="G29" s="1081">
        <v>510.06579617644979</v>
      </c>
      <c r="H29" s="1081">
        <v>325.42751793435593</v>
      </c>
      <c r="I29" s="1081">
        <v>92.18484171157256</v>
      </c>
      <c r="J29" s="1081">
        <f t="shared" si="39"/>
        <v>1593.925009587133</v>
      </c>
      <c r="K29" s="1081">
        <f t="shared" si="40"/>
        <v>2429.4611655635176</v>
      </c>
      <c r="L29" s="451">
        <v>84.85733582361533</v>
      </c>
      <c r="M29" s="1081">
        <v>32.217935265044623</v>
      </c>
      <c r="N29" s="1081">
        <v>5.1472447703812314</v>
      </c>
      <c r="O29" s="1081">
        <v>12.647106489673874</v>
      </c>
      <c r="P29" s="1081">
        <v>17.651970260145639</v>
      </c>
      <c r="Q29" s="1081">
        <v>51.802455523550151</v>
      </c>
      <c r="R29" s="1081">
        <v>33.050529265644052</v>
      </c>
      <c r="S29" s="1081">
        <v>9.3623238384274394</v>
      </c>
      <c r="T29" s="1081">
        <f t="shared" si="41"/>
        <v>161.87956541286701</v>
      </c>
      <c r="U29" s="451">
        <f t="shared" si="42"/>
        <v>246.73690123648234</v>
      </c>
      <c r="V29" s="451">
        <f t="shared" ref="V29:AC32" si="62">B29+L29</f>
        <v>920.39349179999999</v>
      </c>
      <c r="W29" s="451">
        <f t="shared" si="62"/>
        <v>349.44743019999999</v>
      </c>
      <c r="X29" s="451">
        <f t="shared" si="62"/>
        <v>55.828886699999998</v>
      </c>
      <c r="Y29" s="451">
        <f t="shared" si="62"/>
        <v>137.17511150000001</v>
      </c>
      <c r="Z29" s="451">
        <f t="shared" si="62"/>
        <v>191.45968215000002</v>
      </c>
      <c r="AA29" s="1081">
        <f t="shared" si="62"/>
        <v>561.86825169999997</v>
      </c>
      <c r="AB29" s="451">
        <f t="shared" si="62"/>
        <v>358.47804719999999</v>
      </c>
      <c r="AC29" s="1081">
        <f t="shared" si="62"/>
        <v>101.54716555</v>
      </c>
      <c r="AD29" s="1081">
        <f t="shared" si="44"/>
        <v>1755.8045749999999</v>
      </c>
      <c r="AE29" s="1337">
        <f t="shared" si="45"/>
        <v>2676.1980667999997</v>
      </c>
      <c r="AL29" s="1297"/>
      <c r="AN29" s="1307">
        <f t="shared" si="46"/>
        <v>1152.7656509113399</v>
      </c>
      <c r="AO29" s="910">
        <f t="shared" si="47"/>
        <v>634.59380118677598</v>
      </c>
      <c r="AP29" s="1308">
        <f t="shared" si="48"/>
        <v>591.42007153578288</v>
      </c>
      <c r="AQ29" s="1309">
        <f t="shared" si="49"/>
        <v>1276.6955146521775</v>
      </c>
      <c r="AR29" s="1307">
        <f t="shared" si="50"/>
        <v>117.07527108865995</v>
      </c>
      <c r="AS29" s="910">
        <f t="shared" si="51"/>
        <v>64.449562013224025</v>
      </c>
      <c r="AT29" s="1308">
        <f t="shared" si="52"/>
        <v>60.064823364217133</v>
      </c>
      <c r="AU29" s="1309">
        <f t="shared" si="53"/>
        <v>129.66163014782239</v>
      </c>
      <c r="AV29" s="1307">
        <f t="shared" si="54"/>
        <v>1269.8409219999999</v>
      </c>
      <c r="AW29" s="910">
        <f t="shared" si="55"/>
        <v>699.04336319999993</v>
      </c>
      <c r="AX29" s="1308">
        <f t="shared" si="56"/>
        <v>651.48489490000009</v>
      </c>
      <c r="AY29" s="1309">
        <f t="shared" si="57"/>
        <v>1406.3571448</v>
      </c>
      <c r="BA29" s="1307">
        <f t="shared" si="58"/>
        <v>1662.8314470877897</v>
      </c>
      <c r="BB29" s="910">
        <f t="shared" si="59"/>
        <v>642.10171346540164</v>
      </c>
      <c r="BD29" s="1307">
        <f t="shared" si="60"/>
        <v>1469.3970045768069</v>
      </c>
      <c r="BE29" s="910"/>
      <c r="BF29" s="447">
        <v>2676.1980668000001</v>
      </c>
    </row>
    <row r="30" spans="1:58" s="447" customFormat="1" ht="12.75">
      <c r="A30" s="1000" t="s">
        <v>122</v>
      </c>
      <c r="B30" s="451">
        <v>799.68518822604119</v>
      </c>
      <c r="C30" s="1081">
        <v>136.44187403492481</v>
      </c>
      <c r="D30" s="1081">
        <v>38.755890887794116</v>
      </c>
      <c r="E30" s="451">
        <v>30.82290525340391</v>
      </c>
      <c r="F30" s="1081">
        <v>29.245871170781168</v>
      </c>
      <c r="G30" s="1081">
        <v>121.63702067660779</v>
      </c>
      <c r="H30" s="1081">
        <v>57.070430871658779</v>
      </c>
      <c r="I30" s="1081">
        <v>29.26455399066116</v>
      </c>
      <c r="J30" s="1081">
        <f t="shared" si="39"/>
        <v>443.23854688583174</v>
      </c>
      <c r="K30" s="1081">
        <f t="shared" si="40"/>
        <v>1242.9237351118729</v>
      </c>
      <c r="L30" s="451">
        <v>81.216299360701953</v>
      </c>
      <c r="M30" s="1081">
        <v>13.857083074825399</v>
      </c>
      <c r="N30" s="1081">
        <v>3.9360614435240433</v>
      </c>
      <c r="O30" s="1081">
        <v>3.1303847277454002</v>
      </c>
      <c r="P30" s="1081">
        <v>2.9702206106127025</v>
      </c>
      <c r="Q30" s="1081">
        <v>12.353497138705126</v>
      </c>
      <c r="R30" s="1081">
        <v>5.7960923455377662</v>
      </c>
      <c r="S30" s="1081">
        <v>2.9721180441460668</v>
      </c>
      <c r="T30" s="1081">
        <f t="shared" si="41"/>
        <v>45.015457385096504</v>
      </c>
      <c r="U30" s="451">
        <f t="shared" si="42"/>
        <v>126.23175674579846</v>
      </c>
      <c r="V30" s="451">
        <f t="shared" si="62"/>
        <v>880.90148758674309</v>
      </c>
      <c r="W30" s="451">
        <f t="shared" si="62"/>
        <v>150.29895710975021</v>
      </c>
      <c r="X30" s="451">
        <f t="shared" si="62"/>
        <v>42.691952331318163</v>
      </c>
      <c r="Y30" s="451">
        <f t="shared" si="62"/>
        <v>33.953289981149311</v>
      </c>
      <c r="Z30" s="451">
        <f t="shared" si="62"/>
        <v>32.216091781393871</v>
      </c>
      <c r="AA30" s="1081">
        <f t="shared" si="62"/>
        <v>133.99051781531293</v>
      </c>
      <c r="AB30" s="451">
        <f t="shared" si="62"/>
        <v>62.866523217196544</v>
      </c>
      <c r="AC30" s="1081">
        <f t="shared" si="62"/>
        <v>32.236672034807228</v>
      </c>
      <c r="AD30" s="1081">
        <f t="shared" si="44"/>
        <v>488.25400427092831</v>
      </c>
      <c r="AE30" s="1337">
        <f t="shared" si="45"/>
        <v>1369.1554918576714</v>
      </c>
      <c r="AL30" s="1297"/>
      <c r="AN30" s="1307">
        <f t="shared" si="46"/>
        <v>936.127062260966</v>
      </c>
      <c r="AO30" s="910">
        <f t="shared" si="47"/>
        <v>152.45992593001171</v>
      </c>
      <c r="AP30" s="1308">
        <f t="shared" si="48"/>
        <v>115.5808560331011</v>
      </c>
      <c r="AQ30" s="1309">
        <f t="shared" si="49"/>
        <v>306.79667285090693</v>
      </c>
      <c r="AR30" s="1307">
        <f t="shared" si="50"/>
        <v>95.07338243552735</v>
      </c>
      <c r="AS30" s="910">
        <f t="shared" si="51"/>
        <v>15.483881866450528</v>
      </c>
      <c r="AT30" s="1308">
        <f t="shared" si="52"/>
        <v>11.738431000296535</v>
      </c>
      <c r="AU30" s="1309">
        <f t="shared" si="53"/>
        <v>31.158374310271107</v>
      </c>
      <c r="AV30" s="1307">
        <f t="shared" si="54"/>
        <v>1031.2004446964934</v>
      </c>
      <c r="AW30" s="910">
        <f t="shared" si="55"/>
        <v>167.94380779646224</v>
      </c>
      <c r="AX30" s="1308">
        <f t="shared" si="56"/>
        <v>127.31928703339764</v>
      </c>
      <c r="AY30" s="1309">
        <f t="shared" si="57"/>
        <v>337.95504716117802</v>
      </c>
      <c r="BA30" s="1307">
        <f t="shared" si="58"/>
        <v>1057.7640829375737</v>
      </c>
      <c r="BB30" s="910">
        <f t="shared" si="59"/>
        <v>154.33674692089522</v>
      </c>
      <c r="BD30" s="1307">
        <f t="shared" si="60"/>
        <v>412.41564163242782</v>
      </c>
      <c r="BE30" s="910"/>
      <c r="BF30" s="447">
        <v>1369.1554918576714</v>
      </c>
    </row>
    <row r="31" spans="1:58" s="447" customFormat="1" ht="12.75">
      <c r="A31" s="1000" t="s">
        <v>173</v>
      </c>
      <c r="B31" s="451">
        <v>636.43675309392609</v>
      </c>
      <c r="C31" s="1081">
        <v>136.08673303359365</v>
      </c>
      <c r="D31" s="1081">
        <v>7.4648750598670848</v>
      </c>
      <c r="E31" s="451">
        <v>21.776875744446915</v>
      </c>
      <c r="F31" s="1081">
        <v>4.9840823361834303</v>
      </c>
      <c r="G31" s="1081">
        <v>54.964939917814618</v>
      </c>
      <c r="H31" s="1081">
        <v>12.015874883284296</v>
      </c>
      <c r="I31" s="1081">
        <v>2.8279116215540157</v>
      </c>
      <c r="J31" s="1081">
        <f>C31+D31+E31+F31+G31+H31+I31</f>
        <v>240.12129259674401</v>
      </c>
      <c r="K31" s="1081">
        <f>B31+J31</f>
        <v>876.55804569067004</v>
      </c>
      <c r="L31" s="451">
        <v>18.776830674455653</v>
      </c>
      <c r="M31" s="1081">
        <v>2.7559265750681434</v>
      </c>
      <c r="N31" s="1081">
        <v>4.6256271853659665E-2</v>
      </c>
      <c r="O31" s="1081">
        <v>1.2781242555530847</v>
      </c>
      <c r="P31" s="1081">
        <v>0.12111366381656963</v>
      </c>
      <c r="Q31" s="1081">
        <v>2.5912910266683031</v>
      </c>
      <c r="R31" s="1081">
        <v>0.51717271013558852</v>
      </c>
      <c r="S31" s="1081">
        <v>0.1587088405431864</v>
      </c>
      <c r="T31" s="1081">
        <f>M31+N31+O31+P31+Q31+R31+S31</f>
        <v>7.4685933436385348</v>
      </c>
      <c r="U31" s="451">
        <f>L31+T31</f>
        <v>26.245424018094187</v>
      </c>
      <c r="V31" s="451">
        <f t="shared" si="62"/>
        <v>655.2135837683818</v>
      </c>
      <c r="W31" s="451">
        <f t="shared" si="62"/>
        <v>138.84265960866179</v>
      </c>
      <c r="X31" s="451">
        <f t="shared" si="62"/>
        <v>7.5111313317207449</v>
      </c>
      <c r="Y31" s="451">
        <f t="shared" si="62"/>
        <v>23.055</v>
      </c>
      <c r="Z31" s="451">
        <f t="shared" si="62"/>
        <v>5.1051960000000003</v>
      </c>
      <c r="AA31" s="1081">
        <f t="shared" si="62"/>
        <v>57.55623094448292</v>
      </c>
      <c r="AB31" s="451">
        <f t="shared" si="62"/>
        <v>12.533047593419884</v>
      </c>
      <c r="AC31" s="1081">
        <f t="shared" si="62"/>
        <v>2.9866204620972021</v>
      </c>
      <c r="AD31" s="1081">
        <f>W31+X31+Y31+Z31+AA31+AB31+AC31</f>
        <v>247.58988594038257</v>
      </c>
      <c r="AE31" s="1337">
        <f>V31+AD31</f>
        <v>902.8034697087644</v>
      </c>
      <c r="AL31" s="1297"/>
      <c r="AN31" s="1307">
        <f t="shared" si="46"/>
        <v>772.52348612751973</v>
      </c>
      <c r="AO31" s="910">
        <f t="shared" si="47"/>
        <v>76.74181566226153</v>
      </c>
      <c r="AP31" s="1308">
        <f t="shared" si="48"/>
        <v>19.82786884102174</v>
      </c>
      <c r="AQ31" s="1309">
        <f t="shared" si="49"/>
        <v>104.03455956315037</v>
      </c>
      <c r="AR31" s="1307">
        <f t="shared" si="50"/>
        <v>21.532757249523797</v>
      </c>
      <c r="AS31" s="910">
        <f t="shared" si="51"/>
        <v>3.8694152822213876</v>
      </c>
      <c r="AT31" s="1308">
        <f t="shared" si="52"/>
        <v>0.7969952144953445</v>
      </c>
      <c r="AU31" s="1309">
        <f t="shared" si="53"/>
        <v>4.7126667685703918</v>
      </c>
      <c r="AV31" s="1307">
        <f t="shared" si="54"/>
        <v>794.05624337704353</v>
      </c>
      <c r="AW31" s="910">
        <f t="shared" si="55"/>
        <v>80.611230944482912</v>
      </c>
      <c r="AX31" s="1308">
        <f t="shared" si="56"/>
        <v>20.624864055517087</v>
      </c>
      <c r="AY31" s="1309">
        <f t="shared" si="57"/>
        <v>108.74722633172075</v>
      </c>
      <c r="BA31" s="1307">
        <f t="shared" si="58"/>
        <v>827.48842604533434</v>
      </c>
      <c r="BB31" s="910">
        <f t="shared" si="59"/>
        <v>27.292743900888826</v>
      </c>
      <c r="BD31" s="1307">
        <f t="shared" si="60"/>
        <v>218.34441685229709</v>
      </c>
      <c r="BE31" s="910"/>
    </row>
    <row r="32" spans="1:58" s="447" customFormat="1" ht="12.75">
      <c r="A32" s="1291" t="s">
        <v>123</v>
      </c>
      <c r="B32" s="1361">
        <v>3759.7489692962854</v>
      </c>
      <c r="C32" s="1349">
        <v>2092.5523753080993</v>
      </c>
      <c r="D32" s="1349">
        <v>692.69704975039213</v>
      </c>
      <c r="E32" s="1361">
        <v>1347.0899149238953</v>
      </c>
      <c r="F32" s="1349">
        <v>457.02949764960056</v>
      </c>
      <c r="G32" s="1349">
        <v>1208.8280528667265</v>
      </c>
      <c r="H32" s="1349">
        <v>854.14883923978334</v>
      </c>
      <c r="I32" s="1349">
        <v>505.79741572235258</v>
      </c>
      <c r="J32" s="1349">
        <f t="shared" si="39"/>
        <v>7158.1431454608501</v>
      </c>
      <c r="K32" s="1349">
        <f t="shared" si="40"/>
        <v>10917.892114757135</v>
      </c>
      <c r="L32" s="1361">
        <v>365.91529886222258</v>
      </c>
      <c r="M32" s="1349">
        <v>209.64462465143242</v>
      </c>
      <c r="N32" s="1349">
        <v>69.816546111607309</v>
      </c>
      <c r="O32" s="1349">
        <v>136.30388033589173</v>
      </c>
      <c r="P32" s="1349">
        <v>45.968966308395323</v>
      </c>
      <c r="Q32" s="1349">
        <v>120.98270781842534</v>
      </c>
      <c r="R32" s="1349">
        <v>86.00954981659666</v>
      </c>
      <c r="S32" s="1349">
        <v>50.910064420977058</v>
      </c>
      <c r="T32" s="1349">
        <f t="shared" si="41"/>
        <v>719.63633946332573</v>
      </c>
      <c r="U32" s="1361">
        <f t="shared" si="42"/>
        <v>1085.5516383255483</v>
      </c>
      <c r="V32" s="1361">
        <f t="shared" si="62"/>
        <v>4125.6642681585081</v>
      </c>
      <c r="W32" s="1361">
        <f t="shared" si="62"/>
        <v>2302.1969999595317</v>
      </c>
      <c r="X32" s="1361">
        <f t="shared" si="62"/>
        <v>762.51359586199942</v>
      </c>
      <c r="Y32" s="1361">
        <f t="shared" si="62"/>
        <v>1483.3937952597871</v>
      </c>
      <c r="Z32" s="1361">
        <f t="shared" si="62"/>
        <v>502.99846395799591</v>
      </c>
      <c r="AA32" s="1349">
        <f t="shared" si="62"/>
        <v>1329.8107606851518</v>
      </c>
      <c r="AB32" s="1361">
        <f t="shared" si="62"/>
        <v>940.15838905637997</v>
      </c>
      <c r="AC32" s="1349">
        <f t="shared" si="62"/>
        <v>556.70748014332969</v>
      </c>
      <c r="AD32" s="1349">
        <f t="shared" si="44"/>
        <v>7877.7794849241764</v>
      </c>
      <c r="AE32" s="1338">
        <f t="shared" si="45"/>
        <v>12003.443753082684</v>
      </c>
      <c r="AG32" s="447">
        <v>12085.5</v>
      </c>
      <c r="AH32" s="1296">
        <f>K32-AG32</f>
        <v>-1167.6078852428654</v>
      </c>
      <c r="AI32" s="1296">
        <f>AK32-AG32</f>
        <v>1187.7000000000007</v>
      </c>
      <c r="AJ32" s="1296">
        <f>U32-AI32</f>
        <v>-102.14836167445242</v>
      </c>
      <c r="AK32" s="447">
        <v>13273.2</v>
      </c>
      <c r="AL32" s="1297">
        <f>AE32-AK32</f>
        <v>-1269.7562469173172</v>
      </c>
      <c r="AM32" s="1298"/>
      <c r="AN32" s="1292">
        <f t="shared" si="46"/>
        <v>5852.3013446043842</v>
      </c>
      <c r="AO32" s="1293">
        <f t="shared" si="47"/>
        <v>2555.9179677906218</v>
      </c>
      <c r="AP32" s="1294">
        <f t="shared" si="48"/>
        <v>1816.9757526117364</v>
      </c>
      <c r="AQ32" s="1295">
        <f t="shared" si="49"/>
        <v>5065.5907701527503</v>
      </c>
      <c r="AR32" s="1292">
        <f t="shared" si="50"/>
        <v>575.55992351365501</v>
      </c>
      <c r="AS32" s="1293">
        <f t="shared" si="51"/>
        <v>257.28658815431709</v>
      </c>
      <c r="AT32" s="1294">
        <f t="shared" si="52"/>
        <v>182.88858054596903</v>
      </c>
      <c r="AU32" s="1295">
        <f t="shared" si="53"/>
        <v>509.99171481189342</v>
      </c>
      <c r="AV32" s="1292">
        <f t="shared" si="54"/>
        <v>6427.8612681180402</v>
      </c>
      <c r="AW32" s="1293">
        <f t="shared" si="55"/>
        <v>2813.2045559449389</v>
      </c>
      <c r="AX32" s="1294">
        <f t="shared" si="56"/>
        <v>1999.8643331577055</v>
      </c>
      <c r="AY32" s="1295">
        <f t="shared" si="57"/>
        <v>5575.5824849646442</v>
      </c>
      <c r="BA32" s="1292">
        <f t="shared" si="58"/>
        <v>7061.1293974711107</v>
      </c>
      <c r="BB32" s="1293">
        <f t="shared" si="59"/>
        <v>2509.6728023621286</v>
      </c>
      <c r="BD32" s="1292">
        <f t="shared" si="60"/>
        <v>5811.0532305369543</v>
      </c>
      <c r="BE32" s="910"/>
      <c r="BF32" s="447">
        <v>12003.443753082682</v>
      </c>
    </row>
    <row r="33" spans="1:57" s="1268" customFormat="1" ht="12.75">
      <c r="A33" s="1315" t="s">
        <v>124</v>
      </c>
      <c r="B33" s="445">
        <f t="shared" ref="B33:K33" si="63">SUM(B26:B32)</f>
        <v>19511.136086836876</v>
      </c>
      <c r="C33" s="1077">
        <f t="shared" si="63"/>
        <v>7645.674741341134</v>
      </c>
      <c r="D33" s="1077">
        <f t="shared" si="63"/>
        <v>2803.5674093187295</v>
      </c>
      <c r="E33" s="445">
        <f t="shared" si="63"/>
        <v>2858.3682896094142</v>
      </c>
      <c r="F33" s="1077">
        <f t="shared" si="63"/>
        <v>2004.0345965165329</v>
      </c>
      <c r="G33" s="1077">
        <f t="shared" si="63"/>
        <v>5013.5581226605464</v>
      </c>
      <c r="H33" s="1077">
        <f t="shared" si="63"/>
        <v>3738.1708889933316</v>
      </c>
      <c r="I33" s="1077">
        <f t="shared" si="63"/>
        <v>2348.1855661415389</v>
      </c>
      <c r="J33" s="1077">
        <f t="shared" si="63"/>
        <v>26411.559614581227</v>
      </c>
      <c r="K33" s="1077">
        <f t="shared" si="63"/>
        <v>45922.695701418095</v>
      </c>
      <c r="L33" s="445">
        <f t="shared" ref="L33:U33" si="64">SUM(L26:L32)</f>
        <v>1896.0834043125642</v>
      </c>
      <c r="M33" s="1077">
        <f t="shared" si="64"/>
        <v>758.27924900561356</v>
      </c>
      <c r="N33" s="1077">
        <f t="shared" si="64"/>
        <v>282.69111195445078</v>
      </c>
      <c r="O33" s="1077">
        <f t="shared" si="64"/>
        <v>288.10213541478674</v>
      </c>
      <c r="P33" s="1077">
        <f t="shared" si="64"/>
        <v>202.03324134241583</v>
      </c>
      <c r="Q33" s="1077">
        <f t="shared" si="64"/>
        <v>501.74453324050063</v>
      </c>
      <c r="R33" s="1077">
        <f t="shared" si="64"/>
        <v>377.1108116249402</v>
      </c>
      <c r="S33" s="1077">
        <f t="shared" si="64"/>
        <v>237.21258550453103</v>
      </c>
      <c r="T33" s="1077">
        <f t="shared" si="64"/>
        <v>2647.1736680872386</v>
      </c>
      <c r="U33" s="445">
        <f t="shared" si="64"/>
        <v>4543.2570723998024</v>
      </c>
      <c r="V33" s="445">
        <f t="shared" ref="V33:AE33" si="65">SUM(V26:V32)</f>
        <v>22555.729712230539</v>
      </c>
      <c r="W33" s="445">
        <f t="shared" si="65"/>
        <v>8577.9488300639496</v>
      </c>
      <c r="X33" s="445">
        <f t="shared" si="65"/>
        <v>2657.363621568144</v>
      </c>
      <c r="Y33" s="445">
        <f t="shared" si="65"/>
        <v>3143.4145307339209</v>
      </c>
      <c r="Z33" s="445">
        <f t="shared" si="65"/>
        <v>2032.879762488707</v>
      </c>
      <c r="AA33" s="1077">
        <f t="shared" si="65"/>
        <v>5687.4144978058184</v>
      </c>
      <c r="AB33" s="445">
        <f t="shared" si="65"/>
        <v>3655.8774447982914</v>
      </c>
      <c r="AC33" s="1077">
        <f t="shared" si="65"/>
        <v>2155.3243741285391</v>
      </c>
      <c r="AD33" s="1077">
        <f t="shared" si="65"/>
        <v>27910.223061587367</v>
      </c>
      <c r="AE33" s="1335">
        <f t="shared" si="65"/>
        <v>50465.952773817909</v>
      </c>
      <c r="AG33" s="1318">
        <f>K33</f>
        <v>45922.695701418095</v>
      </c>
      <c r="AH33" s="1316">
        <f>K33-AG33</f>
        <v>0</v>
      </c>
      <c r="AI33" s="1316">
        <f>AK33-AG33</f>
        <v>4543.6042985819076</v>
      </c>
      <c r="AJ33" s="1316">
        <f>U33-AI33</f>
        <v>-0.3472261821052598</v>
      </c>
      <c r="AK33" s="1268">
        <v>50466.3</v>
      </c>
      <c r="AL33" s="1317">
        <f>AE33-AK33</f>
        <v>-0.34722618209343636</v>
      </c>
      <c r="AM33" s="1318"/>
      <c r="AN33" s="1319">
        <f t="shared" ref="AN33:AY33" si="66">SUM(AN26:AN32)</f>
        <v>27156.810828178011</v>
      </c>
      <c r="AO33" s="952">
        <f t="shared" si="66"/>
        <v>7871.9264122699606</v>
      </c>
      <c r="AP33" s="1320">
        <f t="shared" si="66"/>
        <v>8090.3910516514043</v>
      </c>
      <c r="AQ33" s="1321">
        <f t="shared" si="66"/>
        <v>18765.884873240095</v>
      </c>
      <c r="AR33" s="1319">
        <f t="shared" si="66"/>
        <v>2654.3626533181782</v>
      </c>
      <c r="AS33" s="952">
        <f t="shared" si="66"/>
        <v>789.84666865528743</v>
      </c>
      <c r="AT33" s="1320">
        <f t="shared" si="66"/>
        <v>816.35663847188698</v>
      </c>
      <c r="AU33" s="1321">
        <f t="shared" si="66"/>
        <v>1888.8944190816248</v>
      </c>
      <c r="AV33" s="1319">
        <f t="shared" si="66"/>
        <v>31133.678542294489</v>
      </c>
      <c r="AW33" s="952">
        <f t="shared" si="66"/>
        <v>8830.8290285397379</v>
      </c>
      <c r="AX33" s="1320">
        <f t="shared" si="66"/>
        <v>7844.0815814155376</v>
      </c>
      <c r="AY33" s="1321">
        <f t="shared" si="66"/>
        <v>19332.274231523421</v>
      </c>
      <c r="BA33" s="1319">
        <f>SUM(BA26:BA32)</f>
        <v>32170.368950838554</v>
      </c>
      <c r="BB33" s="952">
        <f>SUM(BB26:BB32)</f>
        <v>10893.958460970134</v>
      </c>
      <c r="BD33" s="1319">
        <f>SUM(BD26:BD32)</f>
        <v>23553.191324971813</v>
      </c>
      <c r="BE33" s="952"/>
    </row>
    <row r="34" spans="1:57" s="1268" customFormat="1" ht="12.75">
      <c r="A34" s="1001" t="s">
        <v>125</v>
      </c>
      <c r="B34" s="1377">
        <f t="shared" ref="B34:AE34" si="67">B33-B24</f>
        <v>-141.97668028280896</v>
      </c>
      <c r="C34" s="1378">
        <f t="shared" si="67"/>
        <v>-6834.7903409765313</v>
      </c>
      <c r="D34" s="1078">
        <f t="shared" si="67"/>
        <v>806.20724910782701</v>
      </c>
      <c r="E34" s="521">
        <f t="shared" si="67"/>
        <v>1114.8944573663541</v>
      </c>
      <c r="F34" s="1078">
        <f t="shared" si="67"/>
        <v>1004.8659721355151</v>
      </c>
      <c r="G34" s="1078">
        <f t="shared" si="67"/>
        <v>950.64515802721598</v>
      </c>
      <c r="H34" s="1078">
        <f t="shared" si="67"/>
        <v>1780.802036112513</v>
      </c>
      <c r="I34" s="1078">
        <f t="shared" si="67"/>
        <v>1319.3521485099186</v>
      </c>
      <c r="J34" s="1078">
        <f t="shared" si="67"/>
        <v>141.97668028280896</v>
      </c>
      <c r="K34" s="1350">
        <f t="shared" si="67"/>
        <v>0</v>
      </c>
      <c r="L34" s="1377">
        <f t="shared" si="67"/>
        <v>-2175.1655804585594</v>
      </c>
      <c r="M34" s="1078">
        <f t="shared" si="67"/>
        <v>435.62566486334208</v>
      </c>
      <c r="N34" s="1078">
        <f t="shared" si="67"/>
        <v>253.93967990140851</v>
      </c>
      <c r="O34" s="1078">
        <f t="shared" si="67"/>
        <v>270.57150918324777</v>
      </c>
      <c r="P34" s="1078">
        <f t="shared" si="67"/>
        <v>177.94618711401773</v>
      </c>
      <c r="Q34" s="1078">
        <f t="shared" si="67"/>
        <v>470.82084939069784</v>
      </c>
      <c r="R34" s="1078">
        <f t="shared" si="67"/>
        <v>344.72587637668391</v>
      </c>
      <c r="S34" s="1078">
        <f t="shared" si="67"/>
        <v>221.53581362916105</v>
      </c>
      <c r="T34" s="1078">
        <f t="shared" si="67"/>
        <v>2175.1655804585589</v>
      </c>
      <c r="U34" s="1362">
        <f t="shared" si="67"/>
        <v>0</v>
      </c>
      <c r="V34" s="1377">
        <f t="shared" si="67"/>
        <v>-3160.4029785649982</v>
      </c>
      <c r="W34" s="1377">
        <f t="shared" si="67"/>
        <v>-4035.6667691059847</v>
      </c>
      <c r="X34" s="521">
        <f t="shared" si="67"/>
        <v>725.13858140834145</v>
      </c>
      <c r="Y34" s="521">
        <f t="shared" si="67"/>
        <v>1316.9301214564043</v>
      </c>
      <c r="Z34" s="521">
        <f t="shared" si="67"/>
        <v>979.59900169439788</v>
      </c>
      <c r="AA34" s="1078">
        <f t="shared" si="67"/>
        <v>1415.1217701627202</v>
      </c>
      <c r="AB34" s="521">
        <f t="shared" si="67"/>
        <v>1686.4363486882698</v>
      </c>
      <c r="AC34" s="1078">
        <f t="shared" si="67"/>
        <v>1072.8439242608592</v>
      </c>
      <c r="AD34" s="1078">
        <f t="shared" si="67"/>
        <v>3160.4029785649982</v>
      </c>
      <c r="AE34" s="1339">
        <f t="shared" si="67"/>
        <v>0</v>
      </c>
      <c r="AN34" s="1319">
        <f t="shared" ref="AN34:AY34" si="68">AN33-AN24</f>
        <v>-6976.7670212593403</v>
      </c>
      <c r="AO34" s="952">
        <f t="shared" si="68"/>
        <v>2065.5396153935708</v>
      </c>
      <c r="AP34" s="1320">
        <f t="shared" si="68"/>
        <v>4105.0201567579479</v>
      </c>
      <c r="AQ34" s="1321">
        <f t="shared" si="68"/>
        <v>6976.7670212593457</v>
      </c>
      <c r="AR34" s="1319">
        <f t="shared" si="68"/>
        <v>-1739.5399155952168</v>
      </c>
      <c r="AS34" s="952">
        <f t="shared" si="68"/>
        <v>741.39235857394567</v>
      </c>
      <c r="AT34" s="1320">
        <f t="shared" si="68"/>
        <v>744.2078771198627</v>
      </c>
      <c r="AU34" s="1321">
        <f t="shared" si="68"/>
        <v>1739.5399155952164</v>
      </c>
      <c r="AV34" s="1319">
        <f t="shared" si="68"/>
        <v>-7196.0697476709829</v>
      </c>
      <c r="AW34" s="952">
        <f t="shared" si="68"/>
        <v>2732.0518916191231</v>
      </c>
      <c r="AX34" s="1320">
        <f t="shared" si="68"/>
        <v>3738.8792746435265</v>
      </c>
      <c r="AY34" s="1321">
        <f t="shared" si="68"/>
        <v>7196.0697476709902</v>
      </c>
      <c r="BA34" s="1319">
        <f>BA33-BA24</f>
        <v>-6026.1218632321288</v>
      </c>
      <c r="BB34" s="952">
        <f>BB33-BB24</f>
        <v>4911.2274058657749</v>
      </c>
      <c r="BD34" s="1319">
        <f>BD33-BD24</f>
        <v>-972.91777708354493</v>
      </c>
      <c r="BE34" s="952"/>
    </row>
    <row r="35" spans="1:57" s="447" customFormat="1" ht="12.75">
      <c r="A35" s="1281" t="s">
        <v>127</v>
      </c>
      <c r="B35" s="1359"/>
      <c r="C35" s="1345"/>
      <c r="D35" s="1345"/>
      <c r="E35" s="1359"/>
      <c r="F35" s="1345"/>
      <c r="G35" s="1345"/>
      <c r="H35" s="1345"/>
      <c r="I35" s="1345"/>
      <c r="J35" s="1345"/>
      <c r="K35" s="1345"/>
      <c r="L35" s="1359"/>
      <c r="M35" s="1345"/>
      <c r="N35" s="1345"/>
      <c r="O35" s="1345"/>
      <c r="P35" s="1345"/>
      <c r="Q35" s="1345"/>
      <c r="R35" s="1345"/>
      <c r="S35" s="1345"/>
      <c r="T35" s="1345"/>
      <c r="U35" s="1359"/>
      <c r="V35" s="1359"/>
      <c r="W35" s="1359"/>
      <c r="X35" s="1359"/>
      <c r="Y35" s="1359"/>
      <c r="Z35" s="1359"/>
      <c r="AA35" s="1345"/>
      <c r="AB35" s="1359"/>
      <c r="AC35" s="1345"/>
      <c r="AD35" s="1345"/>
      <c r="AE35" s="1332"/>
      <c r="AN35" s="1282"/>
      <c r="AO35" s="1283"/>
      <c r="AP35" s="1284"/>
      <c r="AQ35" s="1285"/>
      <c r="AR35" s="1282"/>
      <c r="AS35" s="1283"/>
      <c r="AT35" s="1284"/>
      <c r="AU35" s="1285"/>
      <c r="AV35" s="1282"/>
      <c r="AW35" s="1283"/>
      <c r="AX35" s="1284"/>
      <c r="AY35" s="1285"/>
      <c r="BA35" s="1282"/>
      <c r="BB35" s="1283"/>
      <c r="BD35" s="1282"/>
      <c r="BE35" s="1283"/>
    </row>
    <row r="36" spans="1:57" s="447" customFormat="1" ht="12.75">
      <c r="A36" s="1286" t="s">
        <v>114</v>
      </c>
      <c r="B36" s="1359"/>
      <c r="C36" s="1345"/>
      <c r="D36" s="1345"/>
      <c r="E36" s="1359"/>
      <c r="F36" s="1345"/>
      <c r="G36" s="1345"/>
      <c r="H36" s="1345"/>
      <c r="I36" s="1345"/>
      <c r="J36" s="1345"/>
      <c r="K36" s="1345"/>
      <c r="L36" s="1359"/>
      <c r="M36" s="1345"/>
      <c r="N36" s="1345"/>
      <c r="O36" s="1345"/>
      <c r="P36" s="1345"/>
      <c r="Q36" s="1345"/>
      <c r="R36" s="1345"/>
      <c r="S36" s="1345"/>
      <c r="T36" s="1345"/>
      <c r="U36" s="1359"/>
      <c r="V36" s="1359"/>
      <c r="W36" s="1359"/>
      <c r="X36" s="1359"/>
      <c r="Y36" s="1359"/>
      <c r="Z36" s="1359"/>
      <c r="AA36" s="1345"/>
      <c r="AB36" s="1359"/>
      <c r="AC36" s="1345"/>
      <c r="AD36" s="1345"/>
      <c r="AE36" s="1332"/>
      <c r="AN36" s="1282"/>
      <c r="AO36" s="1283"/>
      <c r="AP36" s="1284"/>
      <c r="AQ36" s="1285"/>
      <c r="AR36" s="1282"/>
      <c r="AS36" s="1283"/>
      <c r="AT36" s="1284"/>
      <c r="AU36" s="1285"/>
      <c r="AV36" s="1282"/>
      <c r="AW36" s="1283"/>
      <c r="AX36" s="1284"/>
      <c r="AY36" s="1285"/>
      <c r="BA36" s="1282"/>
      <c r="BB36" s="1283"/>
      <c r="BD36" s="1282"/>
      <c r="BE36" s="1283"/>
    </row>
    <row r="37" spans="1:57" s="447" customFormat="1" ht="12.75">
      <c r="A37" s="1000" t="s">
        <v>115</v>
      </c>
      <c r="B37" s="1075">
        <f t="shared" ref="B37:I38" si="69">B7+B22</f>
        <v>50574.429785746855</v>
      </c>
      <c r="C37" s="1346">
        <f t="shared" si="69"/>
        <v>31287.328895902257</v>
      </c>
      <c r="D37" s="1346">
        <f t="shared" si="69"/>
        <v>4906.6894859103595</v>
      </c>
      <c r="E37" s="1075">
        <f t="shared" si="69"/>
        <v>3655.5116283617681</v>
      </c>
      <c r="F37" s="1346">
        <f t="shared" si="69"/>
        <v>2237.5227155983275</v>
      </c>
      <c r="G37" s="1346">
        <f t="shared" si="69"/>
        <v>8408.5844870230794</v>
      </c>
      <c r="H37" s="1346">
        <f t="shared" si="69"/>
        <v>4579.1403092384662</v>
      </c>
      <c r="I37" s="1346">
        <f t="shared" si="69"/>
        <v>2457.3453635935457</v>
      </c>
      <c r="J37" s="1346">
        <f>C37+D37+E37+F37+G37+H37+I37</f>
        <v>57532.122885627803</v>
      </c>
      <c r="K37" s="1346">
        <f>B37+J37</f>
        <v>108106.55267137467</v>
      </c>
      <c r="L37" s="1075">
        <f t="shared" ref="L37:S38" si="70">L7+L22</f>
        <v>4614.1802436140042</v>
      </c>
      <c r="M37" s="1346">
        <f t="shared" si="70"/>
        <v>351.35779535921745</v>
      </c>
      <c r="N37" s="1346">
        <f t="shared" si="70"/>
        <v>38.483206354244331</v>
      </c>
      <c r="O37" s="1346">
        <f t="shared" si="70"/>
        <v>24.977578783277139</v>
      </c>
      <c r="P37" s="1346">
        <f t="shared" si="70"/>
        <v>27.974221069602333</v>
      </c>
      <c r="Q37" s="1346">
        <f t="shared" si="70"/>
        <v>45.024852923662131</v>
      </c>
      <c r="R37" s="1346">
        <f t="shared" si="70"/>
        <v>47.850421841716724</v>
      </c>
      <c r="S37" s="1346">
        <f t="shared" si="70"/>
        <v>23.574202284475223</v>
      </c>
      <c r="T37" s="1346">
        <f>M37+N37+O37+P37+Q37+R37+S37</f>
        <v>559.24227861619522</v>
      </c>
      <c r="U37" s="1075">
        <f>L37+T37</f>
        <v>5173.4225222301993</v>
      </c>
      <c r="V37" s="1075">
        <f t="shared" ref="V37:AC38" si="71">V7+V22</f>
        <v>55188.610029360862</v>
      </c>
      <c r="W37" s="1075">
        <f t="shared" si="71"/>
        <v>31638.686691261479</v>
      </c>
      <c r="X37" s="1075">
        <f t="shared" si="71"/>
        <v>4945.172692264603</v>
      </c>
      <c r="Y37" s="1075">
        <f t="shared" si="71"/>
        <v>3680.4892071450454</v>
      </c>
      <c r="Z37" s="1075">
        <f t="shared" si="71"/>
        <v>2265.4969366679297</v>
      </c>
      <c r="AA37" s="1346">
        <f t="shared" si="71"/>
        <v>8453.6093399467409</v>
      </c>
      <c r="AB37" s="1075">
        <f t="shared" si="71"/>
        <v>4626.9907310801827</v>
      </c>
      <c r="AC37" s="1346">
        <f t="shared" si="71"/>
        <v>2480.9195658780209</v>
      </c>
      <c r="AD37" s="1346">
        <f>W37+X37+Y37+Z37+AA37+AB37+AC37</f>
        <v>58091.365164244009</v>
      </c>
      <c r="AE37" s="1333">
        <f>V37+AD37</f>
        <v>113279.97519360487</v>
      </c>
      <c r="AN37" s="1307">
        <f t="shared" ref="AN37:AY37" si="72">AN7+AN22</f>
        <v>81861.758681649109</v>
      </c>
      <c r="AO37" s="910">
        <f t="shared" si="72"/>
        <v>12064.096115384848</v>
      </c>
      <c r="AP37" s="1308">
        <f t="shared" si="72"/>
        <v>9274.0083884303385</v>
      </c>
      <c r="AQ37" s="1309">
        <f t="shared" si="72"/>
        <v>26244.793989725546</v>
      </c>
      <c r="AR37" s="1307">
        <f t="shared" si="72"/>
        <v>4965.5380389732218</v>
      </c>
      <c r="AS37" s="910">
        <f t="shared" si="72"/>
        <v>70.002431706939262</v>
      </c>
      <c r="AT37" s="1308">
        <f t="shared" si="72"/>
        <v>99.39884519579428</v>
      </c>
      <c r="AU37" s="1309">
        <f t="shared" si="72"/>
        <v>207.88448325697789</v>
      </c>
      <c r="AV37" s="1307">
        <f t="shared" si="72"/>
        <v>86827.29672062234</v>
      </c>
      <c r="AW37" s="910">
        <f t="shared" si="72"/>
        <v>12134.098547091788</v>
      </c>
      <c r="AX37" s="1308">
        <f t="shared" si="72"/>
        <v>9373.4072336261343</v>
      </c>
      <c r="AY37" s="1309">
        <f t="shared" si="72"/>
        <v>26452.678472982527</v>
      </c>
      <c r="BA37" s="1307">
        <f>BA7+BA22</f>
        <v>90270.343168672189</v>
      </c>
      <c r="BB37" s="910">
        <f>BB7+BB22</f>
        <v>14180.697874340698</v>
      </c>
      <c r="BD37" s="1307">
        <f>BD7+BD22</f>
        <v>53876.611257266035</v>
      </c>
      <c r="BE37" s="910"/>
    </row>
    <row r="38" spans="1:57" s="447" customFormat="1" ht="12.75">
      <c r="A38" s="1291" t="s">
        <v>116</v>
      </c>
      <c r="B38" s="1361">
        <f t="shared" si="69"/>
        <v>1902.764167530559</v>
      </c>
      <c r="C38" s="1352">
        <f t="shared" si="69"/>
        <v>-186.17809053447442</v>
      </c>
      <c r="D38" s="1352">
        <f t="shared" si="69"/>
        <v>-341.95833625758246</v>
      </c>
      <c r="E38" s="1363">
        <f t="shared" si="69"/>
        <v>-194.77019034261434</v>
      </c>
      <c r="F38" s="1352">
        <f t="shared" si="69"/>
        <v>-164.7290363692845</v>
      </c>
      <c r="G38" s="1352">
        <f t="shared" si="69"/>
        <v>-398.21343582195379</v>
      </c>
      <c r="H38" s="1352">
        <f t="shared" si="69"/>
        <v>-282.15681021876617</v>
      </c>
      <c r="I38" s="1352">
        <f t="shared" si="69"/>
        <v>-266.5221797061522</v>
      </c>
      <c r="J38" s="1352">
        <f>C38+D38+E38+F38+G38+H38+I38</f>
        <v>-1834.5280792508279</v>
      </c>
      <c r="K38" s="1349">
        <f>B38+J38</f>
        <v>68.236088279731121</v>
      </c>
      <c r="L38" s="1363">
        <f t="shared" si="70"/>
        <v>-68.236088279731234</v>
      </c>
      <c r="M38" s="1352">
        <f t="shared" si="70"/>
        <v>0</v>
      </c>
      <c r="N38" s="1352">
        <f t="shared" si="70"/>
        <v>0</v>
      </c>
      <c r="O38" s="1352">
        <f t="shared" si="70"/>
        <v>0</v>
      </c>
      <c r="P38" s="1352">
        <f t="shared" si="70"/>
        <v>0</v>
      </c>
      <c r="Q38" s="1352">
        <f t="shared" si="70"/>
        <v>0</v>
      </c>
      <c r="R38" s="1352">
        <f t="shared" si="70"/>
        <v>0</v>
      </c>
      <c r="S38" s="1352">
        <f t="shared" si="70"/>
        <v>0</v>
      </c>
      <c r="T38" s="1352">
        <f>M38+N38+O38+P38+Q38+R38+S38</f>
        <v>0</v>
      </c>
      <c r="U38" s="1363">
        <f>L38+T38</f>
        <v>-68.236088279731234</v>
      </c>
      <c r="V38" s="1361">
        <f t="shared" si="71"/>
        <v>2805.6641305706762</v>
      </c>
      <c r="W38" s="1363">
        <f t="shared" si="71"/>
        <v>-2275.0766350486638</v>
      </c>
      <c r="X38" s="1363">
        <f t="shared" si="71"/>
        <v>-225.50083708810178</v>
      </c>
      <c r="Y38" s="1363">
        <f t="shared" si="71"/>
        <v>-28.652030752883029</v>
      </c>
      <c r="Z38" s="1363">
        <f t="shared" si="71"/>
        <v>-45.4765096750072</v>
      </c>
      <c r="AA38" s="1352">
        <f t="shared" si="71"/>
        <v>-33.714351543746673</v>
      </c>
      <c r="AB38" s="1363">
        <f t="shared" si="71"/>
        <v>-140.18828096663808</v>
      </c>
      <c r="AC38" s="1352">
        <f t="shared" si="71"/>
        <v>-57.055485495636674</v>
      </c>
      <c r="AD38" s="1352">
        <f>W38+X38+Y38+Z38+AA38+AB38+AC38</f>
        <v>-2805.6641305706771</v>
      </c>
      <c r="AE38" s="1340">
        <f>V38+AD38</f>
        <v>0</v>
      </c>
      <c r="AN38" s="1292">
        <f t="shared" ref="AN38:AY38" si="73">AN8+AN23</f>
        <v>1716.5860769960846</v>
      </c>
      <c r="AO38" s="1293">
        <f t="shared" si="73"/>
        <v>-592.98362616456814</v>
      </c>
      <c r="AP38" s="1294">
        <f t="shared" si="73"/>
        <v>-713.40802629420295</v>
      </c>
      <c r="AQ38" s="1295">
        <f t="shared" si="73"/>
        <v>-1648.3499887163534</v>
      </c>
      <c r="AR38" s="1292">
        <f t="shared" si="73"/>
        <v>-68.236088279731234</v>
      </c>
      <c r="AS38" s="1293">
        <f t="shared" si="73"/>
        <v>0</v>
      </c>
      <c r="AT38" s="1294">
        <f t="shared" si="73"/>
        <v>0</v>
      </c>
      <c r="AU38" s="1295">
        <f t="shared" si="73"/>
        <v>0</v>
      </c>
      <c r="AV38" s="1292">
        <f t="shared" si="73"/>
        <v>530.58749552201243</v>
      </c>
      <c r="AW38" s="1293">
        <f t="shared" si="73"/>
        <v>-62.366382296629702</v>
      </c>
      <c r="AX38" s="1294">
        <f t="shared" si="73"/>
        <v>-242.72027613728196</v>
      </c>
      <c r="AY38" s="1295">
        <f t="shared" si="73"/>
        <v>-530.58749552201334</v>
      </c>
      <c r="BA38" s="1292">
        <f>BA8+BA23</f>
        <v>1318.3726411741306</v>
      </c>
      <c r="BB38" s="1293">
        <f>BB8+BB23</f>
        <v>-1055.3663625517852</v>
      </c>
      <c r="BD38" s="1292">
        <f>BD8+BD23</f>
        <v>-1639.7578889082133</v>
      </c>
      <c r="BE38" s="910"/>
    </row>
    <row r="39" spans="1:57" s="447" customFormat="1" ht="12.75">
      <c r="A39" s="1381" t="s">
        <v>117</v>
      </c>
      <c r="B39" s="445">
        <f t="shared" ref="B39:K39" si="74">SUM(B37:B38)</f>
        <v>52477.193953277412</v>
      </c>
      <c r="C39" s="1077">
        <f t="shared" si="74"/>
        <v>31101.150805367783</v>
      </c>
      <c r="D39" s="1077">
        <f t="shared" si="74"/>
        <v>4564.7311496527773</v>
      </c>
      <c r="E39" s="445">
        <f t="shared" si="74"/>
        <v>3460.741438019154</v>
      </c>
      <c r="F39" s="1077">
        <f t="shared" si="74"/>
        <v>2072.7936792290429</v>
      </c>
      <c r="G39" s="1077">
        <f t="shared" si="74"/>
        <v>8010.3710512011257</v>
      </c>
      <c r="H39" s="1077">
        <f t="shared" si="74"/>
        <v>4296.9834990196996</v>
      </c>
      <c r="I39" s="1077">
        <f t="shared" si="74"/>
        <v>2190.8231838873935</v>
      </c>
      <c r="J39" s="1077">
        <f t="shared" si="74"/>
        <v>55697.594806376976</v>
      </c>
      <c r="K39" s="1077">
        <f t="shared" si="74"/>
        <v>108174.7887596544</v>
      </c>
      <c r="L39" s="445">
        <f t="shared" ref="L39:U39" si="75">SUM(L37:L38)</f>
        <v>4545.9441553342731</v>
      </c>
      <c r="M39" s="1077">
        <f t="shared" si="75"/>
        <v>351.35779535921745</v>
      </c>
      <c r="N39" s="1077">
        <f t="shared" si="75"/>
        <v>38.483206354244331</v>
      </c>
      <c r="O39" s="1077">
        <f t="shared" si="75"/>
        <v>24.977578783277139</v>
      </c>
      <c r="P39" s="1077">
        <f t="shared" si="75"/>
        <v>27.974221069602333</v>
      </c>
      <c r="Q39" s="1077">
        <f t="shared" si="75"/>
        <v>45.024852923662131</v>
      </c>
      <c r="R39" s="1077">
        <f t="shared" si="75"/>
        <v>47.850421841716724</v>
      </c>
      <c r="S39" s="1077">
        <f t="shared" si="75"/>
        <v>23.574202284475223</v>
      </c>
      <c r="T39" s="1077">
        <f t="shared" si="75"/>
        <v>559.24227861619522</v>
      </c>
      <c r="U39" s="445">
        <f t="shared" si="75"/>
        <v>5105.1864339504682</v>
      </c>
      <c r="V39" s="445">
        <f t="shared" ref="V39:AE39" si="76">SUM(V37:V38)</f>
        <v>57994.274159931534</v>
      </c>
      <c r="W39" s="445">
        <f t="shared" si="76"/>
        <v>29363.610056212816</v>
      </c>
      <c r="X39" s="445">
        <f t="shared" si="76"/>
        <v>4719.6718551765016</v>
      </c>
      <c r="Y39" s="445">
        <f t="shared" si="76"/>
        <v>3651.8371763921623</v>
      </c>
      <c r="Z39" s="445">
        <f t="shared" si="76"/>
        <v>2220.0204269929227</v>
      </c>
      <c r="AA39" s="1077">
        <f t="shared" si="76"/>
        <v>8419.8949884029935</v>
      </c>
      <c r="AB39" s="445">
        <f t="shared" si="76"/>
        <v>4486.8024501135451</v>
      </c>
      <c r="AC39" s="1077">
        <f t="shared" si="76"/>
        <v>2423.8640803823841</v>
      </c>
      <c r="AD39" s="1077">
        <f t="shared" si="76"/>
        <v>55285.701033673329</v>
      </c>
      <c r="AE39" s="1335">
        <f t="shared" si="76"/>
        <v>113279.97519360487</v>
      </c>
      <c r="AN39" s="1299">
        <f t="shared" ref="AN39:AY39" si="77">SUM(AN37:AN38)</f>
        <v>83578.344758645195</v>
      </c>
      <c r="AO39" s="1300">
        <f t="shared" si="77"/>
        <v>11471.112489220279</v>
      </c>
      <c r="AP39" s="1301">
        <f t="shared" si="77"/>
        <v>8560.600362136136</v>
      </c>
      <c r="AQ39" s="1302">
        <f t="shared" si="77"/>
        <v>24596.444001009193</v>
      </c>
      <c r="AR39" s="1299">
        <f t="shared" si="77"/>
        <v>4897.3019506934907</v>
      </c>
      <c r="AS39" s="1300">
        <f t="shared" si="77"/>
        <v>70.002431706939262</v>
      </c>
      <c r="AT39" s="1301">
        <f t="shared" si="77"/>
        <v>99.39884519579428</v>
      </c>
      <c r="AU39" s="1302">
        <f t="shared" si="77"/>
        <v>207.88448325697789</v>
      </c>
      <c r="AV39" s="1299">
        <f t="shared" si="77"/>
        <v>87357.884216144346</v>
      </c>
      <c r="AW39" s="1300">
        <f t="shared" si="77"/>
        <v>12071.732164795158</v>
      </c>
      <c r="AX39" s="1301">
        <f t="shared" si="77"/>
        <v>9130.6869574888515</v>
      </c>
      <c r="AY39" s="1302">
        <f t="shared" si="77"/>
        <v>25922.090977460513</v>
      </c>
      <c r="BA39" s="1299">
        <f>SUM(BA37:BA38)</f>
        <v>91588.715809846326</v>
      </c>
      <c r="BB39" s="1300">
        <f>SUM(BB37:BB38)</f>
        <v>13125.331511788912</v>
      </c>
      <c r="BD39" s="1299">
        <f>SUM(BD37:BD38)</f>
        <v>52236.853368357821</v>
      </c>
      <c r="BE39" s="1300"/>
    </row>
    <row r="40" spans="1:57" s="447" customFormat="1" ht="12.75">
      <c r="A40" s="1315" t="s">
        <v>118</v>
      </c>
      <c r="B40" s="1360"/>
      <c r="C40" s="1348"/>
      <c r="D40" s="1348"/>
      <c r="E40" s="1360"/>
      <c r="F40" s="1348"/>
      <c r="G40" s="1348"/>
      <c r="H40" s="1348"/>
      <c r="I40" s="1348"/>
      <c r="J40" s="1348"/>
      <c r="K40" s="1348"/>
      <c r="L40" s="1360"/>
      <c r="M40" s="1348"/>
      <c r="N40" s="1348"/>
      <c r="O40" s="1348"/>
      <c r="P40" s="1348"/>
      <c r="Q40" s="1348"/>
      <c r="R40" s="1348"/>
      <c r="S40" s="1348"/>
      <c r="T40" s="1348"/>
      <c r="U40" s="1360"/>
      <c r="V40" s="1360"/>
      <c r="W40" s="1360"/>
      <c r="X40" s="1360"/>
      <c r="Y40" s="1360"/>
      <c r="Z40" s="1360"/>
      <c r="AA40" s="1348"/>
      <c r="AB40" s="1360"/>
      <c r="AC40" s="1348"/>
      <c r="AD40" s="1348"/>
      <c r="AE40" s="1336"/>
      <c r="AN40" s="1303"/>
      <c r="AO40" s="1304"/>
      <c r="AP40" s="1305"/>
      <c r="AQ40" s="1306"/>
      <c r="AR40" s="1303"/>
      <c r="AS40" s="1304"/>
      <c r="AT40" s="1305"/>
      <c r="AU40" s="1306"/>
      <c r="AV40" s="1303"/>
      <c r="AW40" s="1304"/>
      <c r="AX40" s="1305"/>
      <c r="AY40" s="1306"/>
      <c r="BA40" s="1303"/>
      <c r="BB40" s="1304"/>
      <c r="BD40" s="1303"/>
      <c r="BE40" s="1304"/>
    </row>
    <row r="41" spans="1:57" s="447" customFormat="1" ht="12.75">
      <c r="A41" s="1000" t="s">
        <v>119</v>
      </c>
      <c r="B41" s="1075">
        <f t="shared" ref="B41:I47" si="78">B11+B26</f>
        <v>12084.63069117373</v>
      </c>
      <c r="C41" s="1346">
        <f t="shared" si="78"/>
        <v>10934.425303234293</v>
      </c>
      <c r="D41" s="1346">
        <f t="shared" si="78"/>
        <v>2188.0121600673592</v>
      </c>
      <c r="E41" s="1075">
        <f t="shared" si="78"/>
        <v>1426.1713537986129</v>
      </c>
      <c r="F41" s="1346">
        <f t="shared" si="78"/>
        <v>1147.7370934881956</v>
      </c>
      <c r="G41" s="1346">
        <f t="shared" si="78"/>
        <v>3696.6695856266074</v>
      </c>
      <c r="H41" s="1346">
        <f t="shared" si="78"/>
        <v>2468.7933928282046</v>
      </c>
      <c r="I41" s="1346">
        <f t="shared" si="78"/>
        <v>1378.8026124530102</v>
      </c>
      <c r="J41" s="1346">
        <f t="shared" ref="J41:J47" si="79">C41+D41+E41+F41+G41+H41+I41</f>
        <v>23240.611501496285</v>
      </c>
      <c r="K41" s="1346">
        <f t="shared" ref="K41:K47" si="80">B41+J41</f>
        <v>35325.242192670019</v>
      </c>
      <c r="L41" s="1075">
        <f t="shared" ref="L41:S47" si="81">L11+L26</f>
        <v>535.35296121224849</v>
      </c>
      <c r="M41" s="1346">
        <f t="shared" si="81"/>
        <v>316.51492906003961</v>
      </c>
      <c r="N41" s="1346">
        <f t="shared" si="81"/>
        <v>92.662997941146116</v>
      </c>
      <c r="O41" s="1346">
        <f t="shared" si="81"/>
        <v>63.23552132846207</v>
      </c>
      <c r="P41" s="1346">
        <f t="shared" si="81"/>
        <v>73.831731950512165</v>
      </c>
      <c r="Q41" s="1346">
        <f t="shared" si="81"/>
        <v>204.33380032745609</v>
      </c>
      <c r="R41" s="1346">
        <f t="shared" si="81"/>
        <v>156.82859897293866</v>
      </c>
      <c r="S41" s="1346">
        <f t="shared" si="81"/>
        <v>89.922437261344839</v>
      </c>
      <c r="T41" s="1346">
        <f t="shared" ref="T41:T47" si="82">M41+N41+O41+P41+Q41+R41+S41</f>
        <v>997.33001684189958</v>
      </c>
      <c r="U41" s="1075">
        <f t="shared" ref="U41:U47" si="83">L41+T41</f>
        <v>1532.682978054148</v>
      </c>
      <c r="V41" s="1075">
        <f t="shared" ref="V41:AC47" si="84">V11+V26</f>
        <v>12619.983652385978</v>
      </c>
      <c r="W41" s="1075">
        <f t="shared" si="84"/>
        <v>11250.940232294333</v>
      </c>
      <c r="X41" s="1075">
        <f t="shared" si="84"/>
        <v>2280.6751580085056</v>
      </c>
      <c r="Y41" s="1075">
        <f t="shared" si="84"/>
        <v>1489.406875127075</v>
      </c>
      <c r="Z41" s="1075">
        <f t="shared" si="84"/>
        <v>1221.5688254387078</v>
      </c>
      <c r="AA41" s="1346">
        <f t="shared" si="84"/>
        <v>3901.0033859540636</v>
      </c>
      <c r="AB41" s="1075">
        <f t="shared" si="84"/>
        <v>2625.6219918011429</v>
      </c>
      <c r="AC41" s="1346">
        <f t="shared" si="84"/>
        <v>1468.7250497143548</v>
      </c>
      <c r="AD41" s="1346">
        <f t="shared" ref="AD41:AD47" si="85">W41+X41+Y41+Z41+AA41+AB41+AC41</f>
        <v>24237.941518338179</v>
      </c>
      <c r="AE41" s="1333">
        <f t="shared" ref="AE41:AE47" si="86">V41+AD41</f>
        <v>36857.925170724156</v>
      </c>
      <c r="AN41" s="1307">
        <f t="shared" ref="AN41:AY41" si="87">AN11+AN26</f>
        <v>23019.055994408023</v>
      </c>
      <c r="AO41" s="910">
        <f t="shared" si="87"/>
        <v>5122.8409394252203</v>
      </c>
      <c r="AP41" s="1308">
        <f t="shared" si="87"/>
        <v>4995.3330987694098</v>
      </c>
      <c r="AQ41" s="1309">
        <f t="shared" si="87"/>
        <v>12306.18619826199</v>
      </c>
      <c r="AR41" s="1307">
        <f t="shared" si="87"/>
        <v>851.86789027228804</v>
      </c>
      <c r="AS41" s="910">
        <f t="shared" si="87"/>
        <v>267.56932165591815</v>
      </c>
      <c r="AT41" s="1308">
        <f t="shared" si="87"/>
        <v>320.58276818479567</v>
      </c>
      <c r="AU41" s="1309">
        <f t="shared" si="87"/>
        <v>680.8150877818598</v>
      </c>
      <c r="AV41" s="1307">
        <f t="shared" si="87"/>
        <v>23870.923884680313</v>
      </c>
      <c r="AW41" s="910">
        <f t="shared" si="87"/>
        <v>5390.4102610811387</v>
      </c>
      <c r="AX41" s="1308">
        <f t="shared" si="87"/>
        <v>5315.9158669542057</v>
      </c>
      <c r="AY41" s="1309">
        <f t="shared" si="87"/>
        <v>12987.001286043849</v>
      </c>
      <c r="BA41" s="1307">
        <f t="shared" ref="BA41:BB45" si="88">BA11+BA26</f>
        <v>26715.725580034632</v>
      </c>
      <c r="BB41" s="910">
        <f t="shared" si="88"/>
        <v>7183.3452588367691</v>
      </c>
      <c r="BD41" s="1307">
        <f>BD11+BD26</f>
        <v>21814.440147697671</v>
      </c>
      <c r="BE41" s="910"/>
    </row>
    <row r="42" spans="1:57" s="447" customFormat="1" ht="12.75">
      <c r="A42" s="1000" t="s">
        <v>121</v>
      </c>
      <c r="B42" s="451">
        <f t="shared" si="78"/>
        <v>12827.835255709813</v>
      </c>
      <c r="C42" s="1081">
        <f t="shared" si="78"/>
        <v>2483.1444146529316</v>
      </c>
      <c r="D42" s="1081">
        <f t="shared" si="78"/>
        <v>611.79415227084405</v>
      </c>
      <c r="E42" s="451">
        <f t="shared" si="78"/>
        <v>446.47108555979901</v>
      </c>
      <c r="F42" s="1081">
        <f t="shared" si="78"/>
        <v>438.02989109832703</v>
      </c>
      <c r="G42" s="1081">
        <f t="shared" si="78"/>
        <v>1427.2458273703901</v>
      </c>
      <c r="H42" s="1081">
        <f t="shared" si="78"/>
        <v>757.55439835793845</v>
      </c>
      <c r="I42" s="1081">
        <f t="shared" si="78"/>
        <v>477.02907717480082</v>
      </c>
      <c r="J42" s="1081">
        <f t="shared" si="79"/>
        <v>6641.2688464850298</v>
      </c>
      <c r="K42" s="1081">
        <f t="shared" si="80"/>
        <v>19469.104102194844</v>
      </c>
      <c r="L42" s="451">
        <f t="shared" si="81"/>
        <v>854.68415512031595</v>
      </c>
      <c r="M42" s="1081">
        <f t="shared" si="81"/>
        <v>149.35381532219384</v>
      </c>
      <c r="N42" s="1081">
        <f t="shared" si="81"/>
        <v>39.398211081440614</v>
      </c>
      <c r="O42" s="1081">
        <f t="shared" si="81"/>
        <v>28.959541548123156</v>
      </c>
      <c r="P42" s="1081">
        <f t="shared" si="81"/>
        <v>28.896848200197574</v>
      </c>
      <c r="Q42" s="1081">
        <f t="shared" si="81"/>
        <v>86.859948815629352</v>
      </c>
      <c r="R42" s="1081">
        <f t="shared" si="81"/>
        <v>50.070363451541773</v>
      </c>
      <c r="S42" s="1081">
        <f t="shared" si="81"/>
        <v>31.352915006345167</v>
      </c>
      <c r="T42" s="1081">
        <f t="shared" si="82"/>
        <v>414.89164342547144</v>
      </c>
      <c r="U42" s="451">
        <f t="shared" si="83"/>
        <v>1269.5757985457874</v>
      </c>
      <c r="V42" s="451">
        <f t="shared" si="84"/>
        <v>13682.519410830129</v>
      </c>
      <c r="W42" s="451">
        <f t="shared" si="84"/>
        <v>2632.4982299751255</v>
      </c>
      <c r="X42" s="451">
        <f t="shared" si="84"/>
        <v>651.1923633522847</v>
      </c>
      <c r="Y42" s="451">
        <f t="shared" si="84"/>
        <v>475.43062710792213</v>
      </c>
      <c r="Z42" s="451">
        <f t="shared" si="84"/>
        <v>466.92673929852458</v>
      </c>
      <c r="AA42" s="1081">
        <f t="shared" si="84"/>
        <v>1514.1057761860195</v>
      </c>
      <c r="AB42" s="451">
        <f t="shared" si="84"/>
        <v>807.62476180948033</v>
      </c>
      <c r="AC42" s="1081">
        <f t="shared" si="84"/>
        <v>508.38199218114602</v>
      </c>
      <c r="AD42" s="1081">
        <f t="shared" si="85"/>
        <v>7056.1604899105032</v>
      </c>
      <c r="AE42" s="1337">
        <f t="shared" si="86"/>
        <v>20738.679900740633</v>
      </c>
      <c r="AN42" s="1307">
        <f t="shared" ref="AN42:AY42" si="89">AN12+AN27</f>
        <v>15310.979670362745</v>
      </c>
      <c r="AO42" s="910">
        <f t="shared" si="89"/>
        <v>1873.716912930189</v>
      </c>
      <c r="AP42" s="1308">
        <f t="shared" si="89"/>
        <v>1672.6133666310664</v>
      </c>
      <c r="AQ42" s="1309">
        <f t="shared" si="89"/>
        <v>4158.1244318320987</v>
      </c>
      <c r="AR42" s="1307">
        <f t="shared" si="89"/>
        <v>1004.0379704425097</v>
      </c>
      <c r="AS42" s="910">
        <f t="shared" si="89"/>
        <v>115.81949036375251</v>
      </c>
      <c r="AT42" s="1308">
        <f t="shared" si="89"/>
        <v>110.32012665808452</v>
      </c>
      <c r="AU42" s="1309">
        <f t="shared" si="89"/>
        <v>265.5378281032776</v>
      </c>
      <c r="AV42" s="1307">
        <f t="shared" si="89"/>
        <v>16315.017640805254</v>
      </c>
      <c r="AW42" s="910">
        <f t="shared" si="89"/>
        <v>1989.5364032939415</v>
      </c>
      <c r="AX42" s="1308">
        <f t="shared" si="89"/>
        <v>1782.9334932891509</v>
      </c>
      <c r="AY42" s="1309">
        <f t="shared" si="89"/>
        <v>4423.6622599353777</v>
      </c>
      <c r="BA42" s="1307">
        <f t="shared" si="88"/>
        <v>16738.225497733136</v>
      </c>
      <c r="BB42" s="910">
        <f t="shared" si="88"/>
        <v>2284.4075189019104</v>
      </c>
      <c r="BD42" s="1307">
        <f>BD12+BD27</f>
        <v>6194.7977609252321</v>
      </c>
      <c r="BE42" s="910"/>
    </row>
    <row r="43" spans="1:57" s="447" customFormat="1" ht="12.75">
      <c r="A43" s="1000" t="s">
        <v>160</v>
      </c>
      <c r="B43" s="451">
        <f t="shared" si="78"/>
        <v>6396.5306320930476</v>
      </c>
      <c r="C43" s="1081">
        <f t="shared" si="78"/>
        <v>3028.0860160078273</v>
      </c>
      <c r="D43" s="1081">
        <f t="shared" si="78"/>
        <v>1121.3815244288746</v>
      </c>
      <c r="E43" s="451">
        <f t="shared" si="78"/>
        <v>749.43887909177693</v>
      </c>
      <c r="F43" s="1081">
        <f t="shared" si="78"/>
        <v>529.74383634837079</v>
      </c>
      <c r="G43" s="1081">
        <f t="shared" si="78"/>
        <v>1125.7910994105869</v>
      </c>
      <c r="H43" s="1081">
        <f t="shared" si="78"/>
        <v>901.5188663177114</v>
      </c>
      <c r="I43" s="1081">
        <f t="shared" si="78"/>
        <v>758.59431599870322</v>
      </c>
      <c r="J43" s="1081">
        <f t="shared" si="79"/>
        <v>8214.5545376038517</v>
      </c>
      <c r="K43" s="1081">
        <f t="shared" si="80"/>
        <v>14611.0851696969</v>
      </c>
      <c r="L43" s="451">
        <f t="shared" si="81"/>
        <v>206.20198868501768</v>
      </c>
      <c r="M43" s="1081">
        <f t="shared" si="81"/>
        <v>46.80182074321263</v>
      </c>
      <c r="N43" s="1081">
        <f t="shared" si="81"/>
        <v>76.076078736631345</v>
      </c>
      <c r="O43" s="1081">
        <f t="shared" si="81"/>
        <v>46.201049271583038</v>
      </c>
      <c r="P43" s="1081">
        <f t="shared" si="81"/>
        <v>34.371787630019497</v>
      </c>
      <c r="Q43" s="1081">
        <f t="shared" si="81"/>
        <v>32.323698662679789</v>
      </c>
      <c r="R43" s="1081">
        <f t="shared" si="81"/>
        <v>51.864407131489088</v>
      </c>
      <c r="S43" s="1081">
        <f t="shared" si="81"/>
        <v>56.47759987020931</v>
      </c>
      <c r="T43" s="1081">
        <f t="shared" si="82"/>
        <v>344.11644204582473</v>
      </c>
      <c r="U43" s="451">
        <f t="shared" si="83"/>
        <v>550.31843073084246</v>
      </c>
      <c r="V43" s="451">
        <f t="shared" si="84"/>
        <v>7751.2428418591617</v>
      </c>
      <c r="W43" s="451">
        <f t="shared" si="84"/>
        <v>3248.8826764682422</v>
      </c>
      <c r="X43" s="451">
        <f t="shared" si="84"/>
        <v>768.5627034604704</v>
      </c>
      <c r="Y43" s="451">
        <f t="shared" si="84"/>
        <v>792.58403407307969</v>
      </c>
      <c r="Z43" s="451">
        <f t="shared" si="84"/>
        <v>390.92754860814853</v>
      </c>
      <c r="AA43" s="1081">
        <f t="shared" si="84"/>
        <v>1330.2266399780378</v>
      </c>
      <c r="AB43" s="451">
        <f t="shared" si="84"/>
        <v>493.97901762921964</v>
      </c>
      <c r="AC43" s="1081">
        <f t="shared" si="84"/>
        <v>384.99813835138184</v>
      </c>
      <c r="AD43" s="1081">
        <f t="shared" si="85"/>
        <v>7410.1607585685797</v>
      </c>
      <c r="AE43" s="1337">
        <f t="shared" si="86"/>
        <v>15161.40360042774</v>
      </c>
      <c r="AN43" s="1307">
        <f t="shared" ref="AN43:AY43" si="90">AN13+AN28</f>
        <v>9424.616648100875</v>
      </c>
      <c r="AO43" s="910">
        <f t="shared" si="90"/>
        <v>1875.2299785023638</v>
      </c>
      <c r="AP43" s="1308">
        <f t="shared" si="90"/>
        <v>2189.8570186647858</v>
      </c>
      <c r="AQ43" s="1309">
        <f t="shared" si="90"/>
        <v>5186.4685215960235</v>
      </c>
      <c r="AR43" s="1307">
        <f t="shared" si="90"/>
        <v>253.00380942823031</v>
      </c>
      <c r="AS43" s="910">
        <f t="shared" si="90"/>
        <v>78.524747934262834</v>
      </c>
      <c r="AT43" s="1308">
        <f t="shared" si="90"/>
        <v>142.71379463171789</v>
      </c>
      <c r="AU43" s="1309">
        <f t="shared" si="90"/>
        <v>297.31462130261207</v>
      </c>
      <c r="AV43" s="1307">
        <f t="shared" si="90"/>
        <v>11000.125518327404</v>
      </c>
      <c r="AW43" s="910">
        <f t="shared" si="90"/>
        <v>2122.8106740511175</v>
      </c>
      <c r="AX43" s="1308">
        <f t="shared" si="90"/>
        <v>1269.9047045887501</v>
      </c>
      <c r="AY43" s="1309">
        <f t="shared" si="90"/>
        <v>4161.278082100338</v>
      </c>
      <c r="BA43" s="1307">
        <f t="shared" si="88"/>
        <v>10550.407747511461</v>
      </c>
      <c r="BB43" s="910">
        <f t="shared" si="88"/>
        <v>3311.2385430936602</v>
      </c>
      <c r="BD43" s="1307">
        <f>BD13+BD28</f>
        <v>7465.1156585120752</v>
      </c>
      <c r="BE43" s="910"/>
    </row>
    <row r="44" spans="1:57" s="447" customFormat="1" ht="12.75">
      <c r="A44" s="1000" t="s">
        <v>120</v>
      </c>
      <c r="B44" s="451">
        <f t="shared" si="78"/>
        <v>1008.5432748414468</v>
      </c>
      <c r="C44" s="1081">
        <f t="shared" si="78"/>
        <v>317.36491487437848</v>
      </c>
      <c r="D44" s="1081">
        <f t="shared" si="78"/>
        <v>50.724638210703674</v>
      </c>
      <c r="E44" s="451">
        <f t="shared" si="78"/>
        <v>124.54640689762877</v>
      </c>
      <c r="F44" s="1081">
        <f t="shared" si="78"/>
        <v>173.82833676361813</v>
      </c>
      <c r="G44" s="1081">
        <f t="shared" si="78"/>
        <v>510.10949149333294</v>
      </c>
      <c r="H44" s="1081">
        <f t="shared" si="78"/>
        <v>325.47362752139276</v>
      </c>
      <c r="I44" s="1081">
        <f t="shared" si="78"/>
        <v>92.205077112378277</v>
      </c>
      <c r="J44" s="1081">
        <f t="shared" si="79"/>
        <v>1594.2524928734331</v>
      </c>
      <c r="K44" s="1081">
        <f t="shared" si="80"/>
        <v>2602.7957677148797</v>
      </c>
      <c r="L44" s="451">
        <f t="shared" si="81"/>
        <v>88.813896358553222</v>
      </c>
      <c r="M44" s="1081">
        <f t="shared" si="81"/>
        <v>32.218400825621536</v>
      </c>
      <c r="N44" s="1081">
        <f t="shared" si="81"/>
        <v>5.1475580892963269</v>
      </c>
      <c r="O44" s="1081">
        <f t="shared" si="81"/>
        <v>12.647141002371248</v>
      </c>
      <c r="P44" s="1081">
        <f t="shared" si="81"/>
        <v>17.652061636381895</v>
      </c>
      <c r="Q44" s="1081">
        <f t="shared" si="81"/>
        <v>51.802678306667026</v>
      </c>
      <c r="R44" s="1081">
        <f t="shared" si="81"/>
        <v>33.051083778607207</v>
      </c>
      <c r="S44" s="1081">
        <f t="shared" si="81"/>
        <v>9.3626017876217151</v>
      </c>
      <c r="T44" s="1081">
        <f t="shared" si="82"/>
        <v>161.88152542656695</v>
      </c>
      <c r="U44" s="451">
        <f t="shared" si="83"/>
        <v>250.69542178512017</v>
      </c>
      <c r="V44" s="451">
        <f t="shared" si="84"/>
        <v>1097.3571712</v>
      </c>
      <c r="W44" s="451">
        <f t="shared" si="84"/>
        <v>349.58331569999996</v>
      </c>
      <c r="X44" s="451">
        <f t="shared" si="84"/>
        <v>55.872196299999999</v>
      </c>
      <c r="Y44" s="451">
        <f t="shared" si="84"/>
        <v>137.19354790000003</v>
      </c>
      <c r="Z44" s="451">
        <f t="shared" si="84"/>
        <v>191.48039840000001</v>
      </c>
      <c r="AA44" s="1081">
        <f t="shared" si="84"/>
        <v>561.91216980000002</v>
      </c>
      <c r="AB44" s="451">
        <f t="shared" si="84"/>
        <v>358.52471129999998</v>
      </c>
      <c r="AC44" s="1081">
        <f t="shared" si="84"/>
        <v>101.5676789</v>
      </c>
      <c r="AD44" s="1081">
        <f t="shared" si="85"/>
        <v>1756.1340183</v>
      </c>
      <c r="AE44" s="1337">
        <f t="shared" si="86"/>
        <v>2853.4911895</v>
      </c>
      <c r="AN44" s="1307">
        <f t="shared" ref="AN44:AY44" si="91">AN14+AN29</f>
        <v>1325.9081897158251</v>
      </c>
      <c r="AO44" s="910">
        <f t="shared" si="91"/>
        <v>634.65589839096174</v>
      </c>
      <c r="AP44" s="1308">
        <f t="shared" si="91"/>
        <v>591.50704139738923</v>
      </c>
      <c r="AQ44" s="1309">
        <f t="shared" si="91"/>
        <v>1276.8875779990544</v>
      </c>
      <c r="AR44" s="1307">
        <f t="shared" si="91"/>
        <v>121.03229718417475</v>
      </c>
      <c r="AS44" s="910">
        <f t="shared" si="91"/>
        <v>64.449819309038276</v>
      </c>
      <c r="AT44" s="1308">
        <f t="shared" si="91"/>
        <v>60.065747202610822</v>
      </c>
      <c r="AU44" s="1309">
        <f t="shared" si="91"/>
        <v>129.66312460094542</v>
      </c>
      <c r="AV44" s="1307">
        <f t="shared" si="91"/>
        <v>1446.9404869</v>
      </c>
      <c r="AW44" s="910">
        <f t="shared" si="91"/>
        <v>699.1057176999999</v>
      </c>
      <c r="AX44" s="1308">
        <f t="shared" si="91"/>
        <v>651.57278860000008</v>
      </c>
      <c r="AY44" s="1309">
        <f t="shared" si="91"/>
        <v>1406.5507026</v>
      </c>
      <c r="BA44" s="1307">
        <f t="shared" si="88"/>
        <v>1836.0176812091581</v>
      </c>
      <c r="BB44" s="910">
        <f t="shared" si="88"/>
        <v>642.23167960809292</v>
      </c>
      <c r="BD44" s="1307">
        <f>BD14+BD29</f>
        <v>1469.7060859758044</v>
      </c>
      <c r="BE44" s="910"/>
    </row>
    <row r="45" spans="1:57" s="447" customFormat="1" ht="12.75">
      <c r="A45" s="1000" t="s">
        <v>122</v>
      </c>
      <c r="B45" s="451">
        <f t="shared" si="78"/>
        <v>1303.0526132055143</v>
      </c>
      <c r="C45" s="1081">
        <f t="shared" si="78"/>
        <v>212.97559281114724</v>
      </c>
      <c r="D45" s="1081">
        <f t="shared" si="78"/>
        <v>56.536074103558143</v>
      </c>
      <c r="E45" s="451">
        <f t="shared" si="78"/>
        <v>45.169056528893925</v>
      </c>
      <c r="F45" s="1081">
        <f t="shared" si="78"/>
        <v>42.179867890600718</v>
      </c>
      <c r="G45" s="1081">
        <f t="shared" si="78"/>
        <v>196.02320790311012</v>
      </c>
      <c r="H45" s="1081">
        <f t="shared" si="78"/>
        <v>82.846697371566023</v>
      </c>
      <c r="I45" s="1081">
        <f t="shared" si="78"/>
        <v>40.011474808206174</v>
      </c>
      <c r="J45" s="1081">
        <f t="shared" si="79"/>
        <v>675.74197141708237</v>
      </c>
      <c r="K45" s="1081">
        <f t="shared" si="80"/>
        <v>1978.7945846225966</v>
      </c>
      <c r="L45" s="451">
        <f t="shared" si="81"/>
        <v>91.64166208446656</v>
      </c>
      <c r="M45" s="1081">
        <f t="shared" si="81"/>
        <v>14.129491548602978</v>
      </c>
      <c r="N45" s="1081">
        <f t="shared" si="81"/>
        <v>4.0585992277600171</v>
      </c>
      <c r="O45" s="1081">
        <f t="shared" si="81"/>
        <v>3.2450424522553822</v>
      </c>
      <c r="P45" s="1081">
        <f t="shared" si="81"/>
        <v>3.0308871407931548</v>
      </c>
      <c r="Q45" s="1081">
        <f t="shared" si="81"/>
        <v>12.726986662202805</v>
      </c>
      <c r="R45" s="1081">
        <f t="shared" si="81"/>
        <v>6.0606820956305238</v>
      </c>
      <c r="S45" s="1081">
        <f t="shared" si="81"/>
        <v>3.0458792266010546</v>
      </c>
      <c r="T45" s="1081">
        <f t="shared" si="82"/>
        <v>46.297568353845911</v>
      </c>
      <c r="U45" s="451">
        <f t="shared" si="83"/>
        <v>137.93923043831248</v>
      </c>
      <c r="V45" s="451">
        <f t="shared" si="84"/>
        <v>1394.6942752899809</v>
      </c>
      <c r="W45" s="451">
        <f t="shared" si="84"/>
        <v>227.10508435975021</v>
      </c>
      <c r="X45" s="451">
        <f t="shared" si="84"/>
        <v>60.594673331318162</v>
      </c>
      <c r="Y45" s="451">
        <f t="shared" si="84"/>
        <v>48.414098981149309</v>
      </c>
      <c r="Z45" s="451">
        <f t="shared" si="84"/>
        <v>45.210755031393873</v>
      </c>
      <c r="AA45" s="1081">
        <f t="shared" si="84"/>
        <v>208.75019456531294</v>
      </c>
      <c r="AB45" s="451">
        <f t="shared" si="84"/>
        <v>88.907379467196535</v>
      </c>
      <c r="AC45" s="1081">
        <f t="shared" si="84"/>
        <v>43.057354034807226</v>
      </c>
      <c r="AD45" s="1081">
        <f t="shared" si="85"/>
        <v>722.03953977092817</v>
      </c>
      <c r="AE45" s="1337">
        <f t="shared" si="86"/>
        <v>2116.7338150609089</v>
      </c>
      <c r="AN45" s="1307">
        <f t="shared" ref="AN45:AY45" si="92">AN15+AN30</f>
        <v>1516.0282060166614</v>
      </c>
      <c r="AO45" s="910">
        <f t="shared" si="92"/>
        <v>241.19226443200404</v>
      </c>
      <c r="AP45" s="1308">
        <f t="shared" si="92"/>
        <v>165.03804007037292</v>
      </c>
      <c r="AQ45" s="1309">
        <f t="shared" si="92"/>
        <v>462.76637860593507</v>
      </c>
      <c r="AR45" s="1307">
        <f t="shared" si="92"/>
        <v>105.77115363306955</v>
      </c>
      <c r="AS45" s="910">
        <f t="shared" si="92"/>
        <v>15.972029114458188</v>
      </c>
      <c r="AT45" s="1308">
        <f t="shared" si="92"/>
        <v>12.137448463024732</v>
      </c>
      <c r="AU45" s="1309">
        <f t="shared" si="92"/>
        <v>32.16807680524294</v>
      </c>
      <c r="AV45" s="1307">
        <f t="shared" si="92"/>
        <v>1621.7993596497311</v>
      </c>
      <c r="AW45" s="910">
        <f t="shared" si="92"/>
        <v>257.1642935464622</v>
      </c>
      <c r="AX45" s="1308">
        <f t="shared" si="92"/>
        <v>177.17548853339764</v>
      </c>
      <c r="AY45" s="1309">
        <f t="shared" si="92"/>
        <v>494.93445541117802</v>
      </c>
      <c r="BA45" s="1307">
        <f t="shared" si="88"/>
        <v>1712.0514139197714</v>
      </c>
      <c r="BB45" s="910">
        <f t="shared" si="88"/>
        <v>221.57411417393104</v>
      </c>
      <c r="BD45" s="1307">
        <f>BD15+BD30</f>
        <v>630.57291488818839</v>
      </c>
      <c r="BE45" s="910"/>
    </row>
    <row r="46" spans="1:57" s="447" customFormat="1" ht="12.75">
      <c r="A46" s="1000" t="s">
        <v>173</v>
      </c>
      <c r="B46" s="451">
        <f t="shared" si="78"/>
        <v>2684.4136230435915</v>
      </c>
      <c r="C46" s="1081">
        <f t="shared" si="78"/>
        <v>839.75192726837349</v>
      </c>
      <c r="D46" s="1081">
        <f t="shared" si="78"/>
        <v>43.702579976806717</v>
      </c>
      <c r="E46" s="451">
        <f t="shared" si="78"/>
        <v>34.387795054446919</v>
      </c>
      <c r="F46" s="1081">
        <f t="shared" si="78"/>
        <v>5.9971951687339171</v>
      </c>
      <c r="G46" s="1081">
        <f t="shared" si="78"/>
        <v>96.581250807384095</v>
      </c>
      <c r="H46" s="1081">
        <f t="shared" si="78"/>
        <v>19.81429456914255</v>
      </c>
      <c r="I46" s="1081">
        <f t="shared" si="78"/>
        <v>3.7623216366831067</v>
      </c>
      <c r="J46" s="1081">
        <f>C46+D46+E46+F46+G46+H46+I46</f>
        <v>1043.9973644815707</v>
      </c>
      <c r="K46" s="1081">
        <f>B46+J46</f>
        <v>3728.4109875251625</v>
      </c>
      <c r="L46" s="451">
        <f t="shared" si="81"/>
        <v>33.843092315922888</v>
      </c>
      <c r="M46" s="1081">
        <f t="shared" si="81"/>
        <v>6.1736596699944108</v>
      </c>
      <c r="N46" s="1081">
        <f t="shared" si="81"/>
        <v>0.23937845204409122</v>
      </c>
      <c r="O46" s="1081">
        <f t="shared" si="81"/>
        <v>1.2781242555530847</v>
      </c>
      <c r="P46" s="1081">
        <f t="shared" si="81"/>
        <v>0.12482458126608229</v>
      </c>
      <c r="Q46" s="1081">
        <f t="shared" si="81"/>
        <v>2.679904995283823</v>
      </c>
      <c r="R46" s="1081">
        <f t="shared" si="81"/>
        <v>0.57371619243727645</v>
      </c>
      <c r="S46" s="1081">
        <f t="shared" si="81"/>
        <v>0.16084979906914648</v>
      </c>
      <c r="T46" s="1081">
        <f>M46+N46+O46+P46+Q46+R46+S46</f>
        <v>11.230457945647913</v>
      </c>
      <c r="U46" s="451">
        <f>L46+T46</f>
        <v>45.073550261570801</v>
      </c>
      <c r="V46" s="451">
        <f t="shared" si="84"/>
        <v>2718.2567153595146</v>
      </c>
      <c r="W46" s="451">
        <f t="shared" si="84"/>
        <v>845.92558693836781</v>
      </c>
      <c r="X46" s="451">
        <f t="shared" si="84"/>
        <v>43.94195842885081</v>
      </c>
      <c r="Y46" s="451">
        <f t="shared" si="84"/>
        <v>35.66591931</v>
      </c>
      <c r="Z46" s="451">
        <f t="shared" si="84"/>
        <v>6.1220197499999998</v>
      </c>
      <c r="AA46" s="1081">
        <f t="shared" si="84"/>
        <v>99.261155802667929</v>
      </c>
      <c r="AB46" s="451">
        <f t="shared" si="84"/>
        <v>20.388010761579828</v>
      </c>
      <c r="AC46" s="1081">
        <f t="shared" si="84"/>
        <v>3.9231714357522534</v>
      </c>
      <c r="AD46" s="1081">
        <f>W46+X46+Y46+Z46+AA46+AB46+AC46</f>
        <v>1055.2278224272188</v>
      </c>
      <c r="AE46" s="1337">
        <f>V46+AD46</f>
        <v>3773.4845377867332</v>
      </c>
      <c r="AN46" s="1307">
        <f>B46+C46</f>
        <v>3524.165550311965</v>
      </c>
      <c r="AO46" s="910">
        <f>E46+G46</f>
        <v>130.96904586183101</v>
      </c>
      <c r="AP46" s="1308">
        <f>F46+H46+I46</f>
        <v>29.573811374559575</v>
      </c>
      <c r="AQ46" s="1309">
        <f>SUM(D46:I46)</f>
        <v>204.24543721319733</v>
      </c>
      <c r="AR46" s="1307">
        <f>L46+M46</f>
        <v>40.016751985917296</v>
      </c>
      <c r="AS46" s="910">
        <f>O46+Q46</f>
        <v>3.9580292508369075</v>
      </c>
      <c r="AT46" s="1308">
        <f>P46+R46+S46</f>
        <v>0.8593905727725053</v>
      </c>
      <c r="AU46" s="1309">
        <f>SUM(N46:S46)</f>
        <v>5.0567982756535033</v>
      </c>
      <c r="AV46" s="1307">
        <f>V46+W46</f>
        <v>3564.1823022978824</v>
      </c>
      <c r="AW46" s="910">
        <f>Y46+AA46</f>
        <v>134.92707511266792</v>
      </c>
      <c r="AX46" s="1308">
        <f>Z46+AB46+AC46</f>
        <v>30.43320194733208</v>
      </c>
      <c r="AY46" s="1309">
        <f>SUM(X46:AC46)</f>
        <v>209.30223548885084</v>
      </c>
      <c r="BA46" s="1307">
        <f>N46+O46</f>
        <v>1.5175027075971759</v>
      </c>
      <c r="BB46" s="910">
        <f>Q46+S46</f>
        <v>2.8407547943529696</v>
      </c>
      <c r="BD46" s="1307">
        <f>N46+O46</f>
        <v>1.5175027075971759</v>
      </c>
      <c r="BE46" s="910"/>
    </row>
    <row r="47" spans="1:57" s="447" customFormat="1" ht="12.75">
      <c r="A47" s="1291" t="s">
        <v>123</v>
      </c>
      <c r="B47" s="1361">
        <f t="shared" si="78"/>
        <v>14927.704785116217</v>
      </c>
      <c r="C47" s="1349">
        <f t="shared" si="78"/>
        <v>6556.553808904675</v>
      </c>
      <c r="D47" s="1349">
        <f t="shared" si="78"/>
        <v>1510.1223687069808</v>
      </c>
      <c r="E47" s="1361">
        <f t="shared" si="78"/>
        <v>1851.0305169134331</v>
      </c>
      <c r="F47" s="1349">
        <f t="shared" si="78"/>
        <v>830.20065193700657</v>
      </c>
      <c r="G47" s="1349">
        <f t="shared" si="78"/>
        <v>2097.953889221697</v>
      </c>
      <c r="H47" s="1349">
        <f t="shared" si="78"/>
        <v>1685.4353046491735</v>
      </c>
      <c r="I47" s="1349">
        <f t="shared" si="78"/>
        <v>932.11854150108582</v>
      </c>
      <c r="J47" s="1349">
        <f t="shared" si="79"/>
        <v>15463.415081834051</v>
      </c>
      <c r="K47" s="1349">
        <f t="shared" si="80"/>
        <v>30391.11986695027</v>
      </c>
      <c r="L47" s="1361">
        <f t="shared" si="81"/>
        <v>628.47690737892026</v>
      </c>
      <c r="M47" s="1349">
        <f t="shared" si="81"/>
        <v>221.79134305289455</v>
      </c>
      <c r="N47" s="1349">
        <f t="shared" si="81"/>
        <v>74.84006272733437</v>
      </c>
      <c r="O47" s="1349">
        <f t="shared" si="81"/>
        <v>139.98266810817691</v>
      </c>
      <c r="P47" s="1349">
        <f t="shared" si="81"/>
        <v>48.012267044449715</v>
      </c>
      <c r="Q47" s="1349">
        <f t="shared" si="81"/>
        <v>125.11868454444107</v>
      </c>
      <c r="R47" s="1349">
        <f t="shared" si="81"/>
        <v>94.127446595756112</v>
      </c>
      <c r="S47" s="1349">
        <f t="shared" si="81"/>
        <v>54.787732962445034</v>
      </c>
      <c r="T47" s="1349">
        <f t="shared" si="82"/>
        <v>758.66020503549771</v>
      </c>
      <c r="U47" s="1361">
        <f t="shared" si="83"/>
        <v>1387.137112414418</v>
      </c>
      <c r="V47" s="1361">
        <f t="shared" si="84"/>
        <v>15556.181692495138</v>
      </c>
      <c r="W47" s="1361">
        <f t="shared" si="84"/>
        <v>6778.3451519575683</v>
      </c>
      <c r="X47" s="1361">
        <f t="shared" si="84"/>
        <v>1584.962431434315</v>
      </c>
      <c r="Y47" s="1361">
        <f t="shared" si="84"/>
        <v>1991.0131850216098</v>
      </c>
      <c r="Z47" s="1361">
        <f t="shared" si="84"/>
        <v>878.21291898145637</v>
      </c>
      <c r="AA47" s="1349">
        <f t="shared" si="84"/>
        <v>2223.0725737661378</v>
      </c>
      <c r="AB47" s="1361">
        <f t="shared" si="84"/>
        <v>1779.5627512449296</v>
      </c>
      <c r="AC47" s="1349">
        <f t="shared" si="84"/>
        <v>986.90627446353096</v>
      </c>
      <c r="AD47" s="1349">
        <f t="shared" si="85"/>
        <v>16222.075286869547</v>
      </c>
      <c r="AE47" s="1338">
        <f t="shared" si="86"/>
        <v>31778.256979364684</v>
      </c>
      <c r="AN47" s="1292">
        <f t="shared" ref="AN47:AY47" si="93">AN17+AN32</f>
        <v>21484.258594020892</v>
      </c>
      <c r="AO47" s="1293">
        <f t="shared" si="93"/>
        <v>3948.9844061351296</v>
      </c>
      <c r="AP47" s="1294">
        <f t="shared" si="93"/>
        <v>3447.7544980872658</v>
      </c>
      <c r="AQ47" s="1295">
        <f t="shared" si="93"/>
        <v>8906.8612729293764</v>
      </c>
      <c r="AR47" s="1292">
        <f t="shared" si="93"/>
        <v>850.26825043181486</v>
      </c>
      <c r="AS47" s="1293">
        <f t="shared" si="93"/>
        <v>265.101352652618</v>
      </c>
      <c r="AT47" s="1294">
        <f t="shared" si="93"/>
        <v>196.92744660265086</v>
      </c>
      <c r="AU47" s="1295">
        <f t="shared" si="93"/>
        <v>536.86886198260322</v>
      </c>
      <c r="AV47" s="1292">
        <f t="shared" si="93"/>
        <v>22334.52684445271</v>
      </c>
      <c r="AW47" s="1293">
        <f t="shared" si="93"/>
        <v>4214.0857587877481</v>
      </c>
      <c r="AX47" s="1294">
        <f t="shared" si="93"/>
        <v>3644.6819446899167</v>
      </c>
      <c r="AY47" s="1295">
        <f t="shared" si="93"/>
        <v>9443.7301349119807</v>
      </c>
      <c r="BA47" s="1292">
        <f>BA17+BA32</f>
        <v>23582.212483242591</v>
      </c>
      <c r="BB47" s="1293">
        <f>BB17+BB32</f>
        <v>4957.8768667942468</v>
      </c>
      <c r="BD47" s="1292">
        <f>BD17+BD32</f>
        <v>13612.384564920618</v>
      </c>
      <c r="BE47" s="910"/>
    </row>
    <row r="48" spans="1:57" s="1268" customFormat="1" ht="12.75">
      <c r="A48" s="1315" t="s">
        <v>124</v>
      </c>
      <c r="B48" s="445">
        <f t="shared" ref="B48:K48" si="94">SUM(B41:B47)</f>
        <v>51232.710875183358</v>
      </c>
      <c r="C48" s="1077">
        <f t="shared" si="94"/>
        <v>24372.301977753628</v>
      </c>
      <c r="D48" s="1077">
        <f t="shared" si="94"/>
        <v>5582.2734977651271</v>
      </c>
      <c r="E48" s="445">
        <f t="shared" si="94"/>
        <v>4677.215093844592</v>
      </c>
      <c r="F48" s="1077">
        <f t="shared" si="94"/>
        <v>3167.7168726948526</v>
      </c>
      <c r="G48" s="1077">
        <f t="shared" si="94"/>
        <v>9150.3743518331084</v>
      </c>
      <c r="H48" s="1077">
        <f t="shared" si="94"/>
        <v>6241.4365816151285</v>
      </c>
      <c r="I48" s="1077">
        <f t="shared" si="94"/>
        <v>3682.5234206848677</v>
      </c>
      <c r="J48" s="1077">
        <f t="shared" si="94"/>
        <v>56873.8417961913</v>
      </c>
      <c r="K48" s="1077">
        <f t="shared" si="94"/>
        <v>108106.55267137467</v>
      </c>
      <c r="L48" s="445">
        <f t="shared" ref="L48:U48" si="95">SUM(L41:L47)</f>
        <v>2439.0146631554449</v>
      </c>
      <c r="M48" s="1077">
        <f t="shared" si="95"/>
        <v>786.98346022255964</v>
      </c>
      <c r="N48" s="1077">
        <f t="shared" si="95"/>
        <v>292.42288625565288</v>
      </c>
      <c r="O48" s="1077">
        <f t="shared" si="95"/>
        <v>295.54908796652489</v>
      </c>
      <c r="P48" s="1077">
        <f t="shared" si="95"/>
        <v>205.92040818362008</v>
      </c>
      <c r="Q48" s="1077">
        <f t="shared" si="95"/>
        <v>515.84570231435987</v>
      </c>
      <c r="R48" s="1077">
        <f t="shared" si="95"/>
        <v>392.57629821840067</v>
      </c>
      <c r="S48" s="1077">
        <f t="shared" si="95"/>
        <v>245.11001591363626</v>
      </c>
      <c r="T48" s="1077">
        <f t="shared" si="95"/>
        <v>2734.407859074754</v>
      </c>
      <c r="U48" s="445">
        <f t="shared" si="95"/>
        <v>5173.4225222301993</v>
      </c>
      <c r="V48" s="445">
        <f t="shared" ref="V48:AE48" si="96">SUM(V41:V47)</f>
        <v>54820.235759419898</v>
      </c>
      <c r="W48" s="445">
        <f t="shared" si="96"/>
        <v>25333.28027769339</v>
      </c>
      <c r="X48" s="445">
        <f t="shared" si="96"/>
        <v>5445.8014843157443</v>
      </c>
      <c r="Y48" s="445">
        <f t="shared" si="96"/>
        <v>4969.7082875208362</v>
      </c>
      <c r="Z48" s="445">
        <f t="shared" si="96"/>
        <v>3200.4492055082314</v>
      </c>
      <c r="AA48" s="1077">
        <f t="shared" si="96"/>
        <v>9838.3318960522411</v>
      </c>
      <c r="AB48" s="445">
        <f t="shared" si="96"/>
        <v>6174.6086240135483</v>
      </c>
      <c r="AC48" s="1077">
        <f t="shared" si="96"/>
        <v>3497.5596590809737</v>
      </c>
      <c r="AD48" s="1077">
        <f t="shared" si="96"/>
        <v>58459.739434184958</v>
      </c>
      <c r="AE48" s="1335">
        <f t="shared" si="96"/>
        <v>113279.97519360486</v>
      </c>
      <c r="AN48" s="1319">
        <f t="shared" ref="AN48:AY48" si="97">SUM(AN41:AN47)</f>
        <v>75605.012852936983</v>
      </c>
      <c r="AO48" s="952">
        <f t="shared" si="97"/>
        <v>13827.589445677699</v>
      </c>
      <c r="AP48" s="1320">
        <f t="shared" si="97"/>
        <v>13091.67687499485</v>
      </c>
      <c r="AQ48" s="1321">
        <f t="shared" si="97"/>
        <v>32501.539818437675</v>
      </c>
      <c r="AR48" s="1319">
        <f t="shared" si="97"/>
        <v>3225.9981233780045</v>
      </c>
      <c r="AS48" s="952">
        <f t="shared" si="97"/>
        <v>811.39479028088499</v>
      </c>
      <c r="AT48" s="1320">
        <f t="shared" si="97"/>
        <v>843.60672231565707</v>
      </c>
      <c r="AU48" s="1321">
        <f t="shared" si="97"/>
        <v>1947.4243988521946</v>
      </c>
      <c r="AV48" s="1319">
        <f t="shared" si="97"/>
        <v>80153.516037113295</v>
      </c>
      <c r="AW48" s="952">
        <f t="shared" si="97"/>
        <v>14808.040183573077</v>
      </c>
      <c r="AX48" s="1320">
        <f t="shared" si="97"/>
        <v>12872.617488602753</v>
      </c>
      <c r="AY48" s="1321">
        <f t="shared" si="97"/>
        <v>33126.459156491575</v>
      </c>
      <c r="BA48" s="1319">
        <f>SUM(BA41:BA47)</f>
        <v>81136.157906358334</v>
      </c>
      <c r="BB48" s="952">
        <f>SUM(BB41:BB47)</f>
        <v>18603.51473620296</v>
      </c>
      <c r="BD48" s="1319">
        <f>SUM(BD41:BD47)</f>
        <v>51188.534635627191</v>
      </c>
      <c r="BE48" s="952"/>
    </row>
    <row r="49" spans="1:57" s="1268" customFormat="1" ht="13.5" thickBot="1">
      <c r="A49" s="1370" t="s">
        <v>125</v>
      </c>
      <c r="B49" s="1379">
        <f t="shared" ref="B49:AE49" si="98">B48-B39</f>
        <v>-1244.4830780940538</v>
      </c>
      <c r="C49" s="1380">
        <f t="shared" si="98"/>
        <v>-6728.8488276141543</v>
      </c>
      <c r="D49" s="1382">
        <f t="shared" si="98"/>
        <v>1017.5423481123498</v>
      </c>
      <c r="E49" s="1383">
        <f t="shared" si="98"/>
        <v>1216.4736558254381</v>
      </c>
      <c r="F49" s="1382">
        <f t="shared" si="98"/>
        <v>1094.9231934658096</v>
      </c>
      <c r="G49" s="1382">
        <f t="shared" si="98"/>
        <v>1140.0033006319827</v>
      </c>
      <c r="H49" s="1382">
        <f t="shared" si="98"/>
        <v>1944.4530825954289</v>
      </c>
      <c r="I49" s="1382">
        <f t="shared" si="98"/>
        <v>1491.7002367974742</v>
      </c>
      <c r="J49" s="1382">
        <f t="shared" si="98"/>
        <v>1176.2469898143245</v>
      </c>
      <c r="K49" s="1380">
        <f t="shared" si="98"/>
        <v>-68.236088279736578</v>
      </c>
      <c r="L49" s="1379">
        <f t="shared" si="98"/>
        <v>-2106.9294921788282</v>
      </c>
      <c r="M49" s="1382">
        <f t="shared" si="98"/>
        <v>435.62566486334219</v>
      </c>
      <c r="N49" s="1382">
        <f t="shared" si="98"/>
        <v>253.93967990140857</v>
      </c>
      <c r="O49" s="1382">
        <f t="shared" si="98"/>
        <v>270.57150918324777</v>
      </c>
      <c r="P49" s="1382">
        <f t="shared" si="98"/>
        <v>177.94618711401776</v>
      </c>
      <c r="Q49" s="1382">
        <f t="shared" si="98"/>
        <v>470.82084939069773</v>
      </c>
      <c r="R49" s="1382">
        <f t="shared" si="98"/>
        <v>344.72587637668391</v>
      </c>
      <c r="S49" s="1382">
        <f t="shared" si="98"/>
        <v>221.53581362916103</v>
      </c>
      <c r="T49" s="1382">
        <f t="shared" si="98"/>
        <v>2175.1655804585589</v>
      </c>
      <c r="U49" s="1383">
        <f t="shared" si="98"/>
        <v>68.236088279731121</v>
      </c>
      <c r="V49" s="1379">
        <f t="shared" si="98"/>
        <v>-3174.0384005116357</v>
      </c>
      <c r="W49" s="1379">
        <f t="shared" si="98"/>
        <v>-4030.3297785194263</v>
      </c>
      <c r="X49" s="1383">
        <f t="shared" si="98"/>
        <v>726.12962913924275</v>
      </c>
      <c r="Y49" s="1383">
        <f t="shared" si="98"/>
        <v>1317.8711111286739</v>
      </c>
      <c r="Z49" s="1383">
        <f t="shared" si="98"/>
        <v>980.42877851530875</v>
      </c>
      <c r="AA49" s="1382">
        <f t="shared" si="98"/>
        <v>1418.4369076492476</v>
      </c>
      <c r="AB49" s="1383">
        <f t="shared" si="98"/>
        <v>1687.8061739000032</v>
      </c>
      <c r="AC49" s="1382">
        <f t="shared" si="98"/>
        <v>1073.6955786985895</v>
      </c>
      <c r="AD49" s="1382">
        <f t="shared" si="98"/>
        <v>3174.0384005116284</v>
      </c>
      <c r="AE49" s="1341">
        <f t="shared" si="98"/>
        <v>0</v>
      </c>
      <c r="AN49" s="1323">
        <f t="shared" ref="AN49:AY49" si="99">AN48-AN39</f>
        <v>-7973.3319057082117</v>
      </c>
      <c r="AO49" s="1324">
        <f t="shared" si="99"/>
        <v>2356.4769564574199</v>
      </c>
      <c r="AP49" s="1325">
        <f t="shared" si="99"/>
        <v>4531.0765128587136</v>
      </c>
      <c r="AQ49" s="1326">
        <f t="shared" si="99"/>
        <v>7905.0958174284824</v>
      </c>
      <c r="AR49" s="1323">
        <f t="shared" si="99"/>
        <v>-1671.3038273154862</v>
      </c>
      <c r="AS49" s="1324">
        <f t="shared" si="99"/>
        <v>741.39235857394578</v>
      </c>
      <c r="AT49" s="1325">
        <f t="shared" si="99"/>
        <v>744.20787711986281</v>
      </c>
      <c r="AU49" s="1326">
        <f t="shared" si="99"/>
        <v>1739.5399155952168</v>
      </c>
      <c r="AV49" s="1323">
        <f t="shared" si="99"/>
        <v>-7204.3681790310511</v>
      </c>
      <c r="AW49" s="1324">
        <f t="shared" si="99"/>
        <v>2736.3080187779196</v>
      </c>
      <c r="AX49" s="1325">
        <f t="shared" si="99"/>
        <v>3741.9305311139015</v>
      </c>
      <c r="AY49" s="1326">
        <f t="shared" si="99"/>
        <v>7204.368179031062</v>
      </c>
      <c r="BA49" s="1323">
        <f>BA48-BA39</f>
        <v>-10452.557903487992</v>
      </c>
      <c r="BB49" s="1324">
        <f>BB48-BB39</f>
        <v>5478.1832244140478</v>
      </c>
      <c r="BD49" s="1323">
        <f>BD48-BD39</f>
        <v>-1048.3187327306296</v>
      </c>
      <c r="BE49" s="952"/>
    </row>
    <row r="50" spans="1:57" s="447" customFormat="1" ht="13.5" thickBot="1">
      <c r="A50" s="1312"/>
      <c r="B50" s="1311"/>
      <c r="C50" s="1366"/>
      <c r="D50" s="1366"/>
      <c r="E50" s="1357"/>
      <c r="F50" s="1311"/>
      <c r="G50" s="1311"/>
      <c r="H50" s="1353"/>
      <c r="I50" s="1353"/>
      <c r="J50" s="1353"/>
      <c r="K50" s="1353"/>
      <c r="L50" s="1342"/>
      <c r="M50" s="1353"/>
      <c r="N50" s="1353"/>
      <c r="O50" s="1353"/>
      <c r="P50" s="1353"/>
      <c r="Q50" s="1353"/>
      <c r="R50" s="1353"/>
      <c r="S50" s="1353"/>
      <c r="T50" s="1353"/>
      <c r="U50" s="1342"/>
      <c r="V50" s="1357"/>
      <c r="W50" s="1357"/>
      <c r="X50" s="1357"/>
      <c r="Y50" s="1357"/>
      <c r="Z50" s="1357"/>
      <c r="AA50" s="1366"/>
      <c r="AB50" s="1357"/>
      <c r="AC50" s="1366"/>
      <c r="AD50" s="1353"/>
      <c r="AE50" s="1342"/>
      <c r="AN50" s="1300"/>
      <c r="AO50" s="1300"/>
      <c r="AP50" s="1300"/>
      <c r="AQ50" s="1300"/>
      <c r="AR50" s="1300"/>
      <c r="AS50" s="1300"/>
      <c r="AT50" s="1300"/>
      <c r="AU50" s="1300"/>
      <c r="AV50" s="1300"/>
      <c r="AW50" s="1300"/>
      <c r="AX50" s="1300"/>
      <c r="AY50" s="1300"/>
      <c r="BA50" s="1300"/>
      <c r="BB50" s="1300"/>
      <c r="BD50" s="1300"/>
      <c r="BE50" s="1300"/>
    </row>
    <row r="51" spans="1:57" s="447" customFormat="1" ht="13.5" thickBot="1">
      <c r="A51" s="1313" t="s">
        <v>199</v>
      </c>
      <c r="B51" s="1314"/>
      <c r="C51" s="1314"/>
      <c r="D51" s="1314"/>
      <c r="E51" s="1314"/>
      <c r="F51" s="1314"/>
      <c r="G51" s="1314"/>
      <c r="H51" s="1368"/>
      <c r="I51" s="1368"/>
      <c r="J51" s="1368"/>
      <c r="K51" s="1368"/>
      <c r="L51" s="1369"/>
      <c r="M51" s="1368"/>
      <c r="N51" s="1368"/>
      <c r="O51" s="1368"/>
      <c r="P51" s="1368"/>
      <c r="Q51" s="1368"/>
      <c r="R51" s="1368"/>
      <c r="S51" s="1368"/>
      <c r="T51" s="1368"/>
      <c r="U51" s="1367"/>
      <c r="V51" s="1364">
        <v>1148.5102210810969</v>
      </c>
      <c r="W51" s="1365">
        <v>173.99483971720198</v>
      </c>
      <c r="X51" s="1365">
        <v>-428.8948997050357</v>
      </c>
      <c r="Y51" s="1365">
        <v>-3.0558942902803317</v>
      </c>
      <c r="Z51" s="1365">
        <v>-173.18807537024182</v>
      </c>
      <c r="AA51" s="1354">
        <v>172.11184190477104</v>
      </c>
      <c r="AB51" s="1365">
        <v>-459.40425581998096</v>
      </c>
      <c r="AC51" s="1354">
        <v>-430.07377751753069</v>
      </c>
      <c r="AD51" s="1354">
        <f>W51+X51+Y51+Z51+AA51+AB51+AC51</f>
        <v>-1148.5102210810965</v>
      </c>
      <c r="AE51" s="1343">
        <f>V51+AD51</f>
        <v>0</v>
      </c>
      <c r="AG51" s="1298"/>
    </row>
    <row r="52" spans="1:57">
      <c r="A52" s="40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N52" s="122"/>
      <c r="AO52" s="122"/>
      <c r="AP52" s="122"/>
      <c r="AQ52" s="122"/>
      <c r="AR52" s="361"/>
      <c r="AS52" s="361"/>
      <c r="AT52" s="361"/>
      <c r="AU52" s="361"/>
      <c r="AV52" s="365"/>
      <c r="AW52" s="365"/>
      <c r="AX52" s="365"/>
      <c r="AY52" s="365"/>
      <c r="BA52" s="122"/>
      <c r="BB52" s="122"/>
      <c r="BD52" s="122"/>
      <c r="BE52" s="122"/>
    </row>
    <row r="53" spans="1:57" s="12" customFormat="1">
      <c r="A53" s="259" t="s">
        <v>154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260" t="s">
        <v>128</v>
      </c>
      <c r="M53" s="256"/>
      <c r="N53" s="256"/>
      <c r="O53" s="256"/>
      <c r="P53" s="256"/>
      <c r="Q53" s="256"/>
      <c r="R53" s="256"/>
      <c r="S53" s="256"/>
      <c r="T53" s="256"/>
      <c r="U53" s="256"/>
      <c r="V53" s="261" t="s">
        <v>153</v>
      </c>
      <c r="W53" s="257"/>
      <c r="X53" s="257"/>
      <c r="Y53" s="257"/>
      <c r="Z53" s="257"/>
      <c r="AA53" s="257"/>
      <c r="AB53" s="257"/>
      <c r="AC53" s="257"/>
      <c r="AD53" s="257"/>
      <c r="AE53" s="257"/>
      <c r="AG53" s="68"/>
      <c r="AH53" s="68"/>
      <c r="AI53" s="22"/>
      <c r="AJ53" s="22"/>
      <c r="AK53" s="48"/>
      <c r="AL53" s="48"/>
      <c r="AM53" s="68"/>
      <c r="AN53" s="284"/>
      <c r="AO53" s="284"/>
      <c r="AP53" s="284"/>
      <c r="AQ53" s="284"/>
      <c r="AR53" s="338"/>
      <c r="AS53" s="338"/>
      <c r="AT53" s="338"/>
      <c r="AU53" s="338"/>
      <c r="AV53" s="339"/>
      <c r="AW53" s="339"/>
      <c r="AX53" s="339"/>
      <c r="AY53" s="339"/>
      <c r="BA53" s="284"/>
      <c r="BB53" s="284"/>
      <c r="BD53" s="284"/>
      <c r="BE53" s="284"/>
    </row>
    <row r="54" spans="1:57" s="12" customFormat="1">
      <c r="A54" s="259" t="s">
        <v>149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260"/>
      <c r="M54" s="256"/>
      <c r="N54" s="256"/>
      <c r="O54" s="256"/>
      <c r="P54" s="256"/>
      <c r="Q54" s="256"/>
      <c r="R54" s="256"/>
      <c r="S54" s="256"/>
      <c r="T54" s="256"/>
      <c r="U54" s="256"/>
      <c r="V54" s="261" t="s">
        <v>155</v>
      </c>
      <c r="W54" s="257"/>
      <c r="X54" s="257"/>
      <c r="Y54" s="257"/>
      <c r="Z54" s="257"/>
      <c r="AA54" s="257"/>
      <c r="AB54" s="257"/>
      <c r="AC54" s="257"/>
      <c r="AD54" s="257"/>
      <c r="AE54" s="257"/>
      <c r="AG54" s="68"/>
      <c r="AH54" s="68"/>
      <c r="AI54" s="22"/>
      <c r="AJ54" s="22"/>
      <c r="AK54" s="48"/>
      <c r="AL54" s="48"/>
      <c r="AM54" s="68"/>
      <c r="AN54" s="125">
        <f>AN28/AN33</f>
        <v>4.1706098281927138E-2</v>
      </c>
      <c r="AO54" s="125">
        <f t="shared" ref="AO54:AY54" si="100">AO28/AO33</f>
        <v>8.9765318252692336E-2</v>
      </c>
      <c r="AP54" s="125">
        <f t="shared" si="100"/>
        <v>0.16423731553064977</v>
      </c>
      <c r="AQ54" s="125">
        <f t="shared" si="100"/>
        <v>0.14691028582969423</v>
      </c>
      <c r="AR54" s="125">
        <f t="shared" si="100"/>
        <v>4.3335340761223896E-2</v>
      </c>
      <c r="AS54" s="125">
        <f t="shared" si="100"/>
        <v>9.0859628046060167E-2</v>
      </c>
      <c r="AT54" s="125">
        <f t="shared" si="100"/>
        <v>0.16530483933185239</v>
      </c>
      <c r="AU54" s="125">
        <f t="shared" si="100"/>
        <v>0.14823054749663025</v>
      </c>
      <c r="AV54" s="125">
        <f t="shared" si="100"/>
        <v>8.255167756087424E-2</v>
      </c>
      <c r="AW54" s="125">
        <f t="shared" si="100"/>
        <v>0.10728857944584019</v>
      </c>
      <c r="AX54" s="125">
        <f t="shared" si="100"/>
        <v>5.1124621538724643E-2</v>
      </c>
      <c r="AY54" s="125">
        <f t="shared" si="100"/>
        <v>8.8680115083658251E-2</v>
      </c>
      <c r="BA54" s="125">
        <f>BA28/BA33</f>
        <v>4.3783786339068057E-2</v>
      </c>
      <c r="BB54" s="125">
        <f>BB28/BB33</f>
        <v>0.18820298776254632</v>
      </c>
      <c r="BD54" s="284"/>
      <c r="BE54" s="284"/>
    </row>
    <row r="55" spans="1:57" s="12" customFormat="1">
      <c r="A55" s="1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7" t="s">
        <v>195</v>
      </c>
      <c r="W55" s="262"/>
      <c r="X55" s="262"/>
      <c r="Y55" s="262"/>
      <c r="Z55" s="262"/>
      <c r="AA55" s="262"/>
      <c r="AB55" s="262"/>
      <c r="AC55" s="262"/>
      <c r="AD55" s="262"/>
      <c r="AE55" s="262"/>
      <c r="AG55" s="68"/>
      <c r="AH55" s="68"/>
      <c r="AI55" s="22"/>
      <c r="AJ55" s="22"/>
      <c r="AK55" s="48"/>
      <c r="AL55" s="48"/>
      <c r="AM55" s="68"/>
      <c r="AN55" s="284"/>
      <c r="AO55" s="284"/>
      <c r="AP55" s="284"/>
      <c r="AQ55" s="284"/>
      <c r="AR55" s="338"/>
      <c r="AS55" s="338"/>
      <c r="AT55" s="338"/>
      <c r="AU55" s="338"/>
      <c r="AV55" s="340"/>
      <c r="AW55" s="340"/>
      <c r="AX55" s="340"/>
      <c r="AY55" s="340"/>
      <c r="BA55" s="284"/>
      <c r="BB55" s="284"/>
      <c r="BD55" s="284"/>
      <c r="BE55" s="284"/>
    </row>
    <row r="56" spans="1:57" s="12" customFormat="1">
      <c r="A56" s="1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7"/>
      <c r="W56" s="262"/>
      <c r="X56" s="262"/>
      <c r="Y56" s="262"/>
      <c r="Z56" s="262"/>
      <c r="AA56" s="262"/>
      <c r="AB56" s="262"/>
      <c r="AC56" s="262"/>
      <c r="AD56" s="262"/>
      <c r="AE56" s="262"/>
      <c r="AG56" s="68"/>
      <c r="AH56" s="68"/>
      <c r="AI56" s="22"/>
      <c r="AJ56" s="22"/>
      <c r="AK56" s="48"/>
      <c r="AL56" s="48"/>
      <c r="AM56" s="68"/>
      <c r="AN56" s="284"/>
      <c r="AO56" s="284"/>
      <c r="AP56" s="284"/>
      <c r="AQ56" s="284"/>
      <c r="AR56" s="338"/>
      <c r="AS56" s="338"/>
      <c r="AT56" s="338"/>
      <c r="AU56" s="338"/>
      <c r="AV56" s="340"/>
      <c r="AW56" s="340"/>
      <c r="AX56" s="340"/>
      <c r="AY56" s="340"/>
      <c r="BA56" s="284"/>
      <c r="BB56" s="284"/>
      <c r="BD56" s="284"/>
      <c r="BE56" s="284"/>
    </row>
    <row r="57" spans="1:57" s="12" customFormat="1">
      <c r="A57" s="1" t="s">
        <v>40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G57" s="68"/>
      <c r="AH57" s="68"/>
      <c r="AI57" s="22"/>
      <c r="AJ57" s="22"/>
      <c r="AK57" s="48"/>
      <c r="AL57" s="48"/>
      <c r="AM57" s="68"/>
      <c r="AN57" s="284"/>
      <c r="AO57" s="284"/>
      <c r="AP57" s="284"/>
      <c r="AQ57" s="284"/>
      <c r="AR57" s="338"/>
      <c r="AS57" s="338"/>
      <c r="AT57" s="338"/>
      <c r="AU57" s="338"/>
      <c r="AV57" s="340"/>
      <c r="AW57" s="340"/>
      <c r="AX57" s="340"/>
      <c r="AY57" s="340"/>
      <c r="BA57" s="284"/>
      <c r="BB57" s="284"/>
      <c r="BD57" s="284"/>
      <c r="BE57" s="284"/>
    </row>
    <row r="58" spans="1:57" s="12" customFormat="1">
      <c r="A58" s="12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G58" s="68"/>
      <c r="AH58" s="68"/>
      <c r="AI58" s="22"/>
      <c r="AJ58" s="22"/>
      <c r="AK58" s="48"/>
      <c r="AL58" s="48"/>
      <c r="AM58" s="68"/>
      <c r="AN58" s="284"/>
      <c r="AO58" s="284"/>
      <c r="AP58" s="284"/>
      <c r="AQ58" s="284"/>
      <c r="AR58" s="338"/>
      <c r="AS58" s="338"/>
      <c r="AT58" s="338"/>
      <c r="AU58" s="338"/>
      <c r="AV58" s="340"/>
      <c r="AW58" s="340"/>
      <c r="AX58" s="340"/>
      <c r="AY58" s="340"/>
      <c r="BA58" s="284">
        <v>2560.8017661284139</v>
      </c>
      <c r="BB58" s="284">
        <v>898.01432537974028</v>
      </c>
      <c r="BC58" s="108" t="s">
        <v>179</v>
      </c>
      <c r="BD58" s="284"/>
      <c r="BE58" s="284"/>
    </row>
    <row r="59" spans="1:57" s="12" customFormat="1">
      <c r="A59" s="26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405"/>
      <c r="W59" s="210"/>
      <c r="X59" s="262"/>
      <c r="Y59" s="262"/>
      <c r="Z59" s="262"/>
      <c r="AA59" s="262"/>
      <c r="AB59" s="262"/>
      <c r="AC59" s="262"/>
      <c r="AD59" s="262"/>
      <c r="AE59" s="262"/>
      <c r="AG59" s="68"/>
      <c r="AH59" s="68"/>
      <c r="AI59" s="22"/>
      <c r="AJ59" s="22"/>
      <c r="AK59" s="48"/>
      <c r="AL59" s="48"/>
      <c r="AM59" s="68"/>
      <c r="AN59" s="284"/>
      <c r="AO59" s="284"/>
      <c r="AP59" s="284"/>
      <c r="AQ59" s="284"/>
      <c r="AR59" s="338"/>
      <c r="AS59" s="338"/>
      <c r="AT59" s="338"/>
      <c r="AU59" s="338"/>
      <c r="AV59" s="340"/>
      <c r="AW59" s="340"/>
      <c r="AX59" s="340"/>
      <c r="AY59" s="340"/>
      <c r="BA59" s="284"/>
      <c r="BB59" s="284"/>
      <c r="BD59" s="284"/>
      <c r="BE59" s="284"/>
    </row>
    <row r="60" spans="1:57">
      <c r="A60" s="259"/>
    </row>
    <row r="64" spans="1:57" s="267" customFormat="1" hidden="1">
      <c r="A64" s="380" t="s">
        <v>172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G64" s="268"/>
      <c r="AH64" s="268"/>
      <c r="AI64" s="265"/>
      <c r="AJ64" s="265"/>
      <c r="AK64" s="381"/>
      <c r="AL64" s="381"/>
      <c r="AM64" s="268"/>
      <c r="AN64" s="342"/>
      <c r="AO64" s="342"/>
      <c r="AP64" s="342"/>
      <c r="AQ64" s="342"/>
      <c r="AR64" s="343"/>
      <c r="AS64" s="343"/>
      <c r="AT64" s="343"/>
      <c r="AU64" s="343"/>
      <c r="AV64" s="344"/>
      <c r="AW64" s="344"/>
      <c r="AX64" s="344"/>
      <c r="AY64" s="344"/>
      <c r="BA64" s="342"/>
      <c r="BB64" s="342"/>
      <c r="BD64" s="342"/>
      <c r="BE64" s="342"/>
    </row>
    <row r="65" spans="1:57" hidden="1">
      <c r="A65" s="226" t="s">
        <v>164</v>
      </c>
      <c r="B65" s="8">
        <v>1857.6038487890037</v>
      </c>
      <c r="C65" s="8">
        <v>851.43810834313501</v>
      </c>
      <c r="D65" s="8">
        <v>77.025228906121697</v>
      </c>
      <c r="E65" s="8">
        <v>12.610919310000002</v>
      </c>
      <c r="F65" s="8">
        <v>1.0131523808322511</v>
      </c>
      <c r="G65" s="8">
        <v>41.631093350705285</v>
      </c>
      <c r="H65" s="8">
        <v>7.7987816927391052</v>
      </c>
      <c r="I65" s="60">
        <v>0.93446186361493266</v>
      </c>
      <c r="J65" s="13">
        <f>C65+D65+E65+F65+G65+H65+I65</f>
        <v>992.45174584714835</v>
      </c>
      <c r="K65" s="29">
        <f>B65+J65</f>
        <v>2850.0555946361519</v>
      </c>
      <c r="L65" s="31">
        <v>18.378617070438725</v>
      </c>
      <c r="M65" s="32">
        <v>1.8745088154532101</v>
      </c>
      <c r="N65" s="32">
        <v>0.23657409381625402</v>
      </c>
      <c r="O65" s="32">
        <v>0</v>
      </c>
      <c r="P65" s="32">
        <v>3.6713691677489144E-3</v>
      </c>
      <c r="Q65" s="32">
        <v>7.3831507479714245E-2</v>
      </c>
      <c r="R65" s="32">
        <v>5.618147542083806E-2</v>
      </c>
      <c r="S65" s="32">
        <v>2.089110040118657E-3</v>
      </c>
      <c r="T65" s="228">
        <f>M65+N65+O65+P65+Q65+R65+S65</f>
        <v>2.2468563713778842</v>
      </c>
      <c r="U65" s="33">
        <f>L65+T65</f>
        <v>20.625473441816609</v>
      </c>
      <c r="V65" s="34">
        <f t="shared" ref="V65:AC66" si="101">B65+L65</f>
        <v>1875.9824658594423</v>
      </c>
      <c r="W65" s="35">
        <f t="shared" si="101"/>
        <v>853.31261715858818</v>
      </c>
      <c r="X65" s="35">
        <f t="shared" si="101"/>
        <v>77.261802999937956</v>
      </c>
      <c r="Y65" s="35">
        <f t="shared" si="101"/>
        <v>12.610919310000002</v>
      </c>
      <c r="Z65" s="35">
        <f t="shared" si="101"/>
        <v>1.0168237500000001</v>
      </c>
      <c r="AA65" s="35">
        <f t="shared" si="101"/>
        <v>41.704924858185002</v>
      </c>
      <c r="AB65" s="35">
        <f t="shared" si="101"/>
        <v>7.8549631681599434</v>
      </c>
      <c r="AC65" s="229">
        <f t="shared" si="101"/>
        <v>0.93655097365505136</v>
      </c>
      <c r="AD65" s="230">
        <f>W65+X65+Y65+Z65+AA65+AB65+AC65</f>
        <v>994.69860221852605</v>
      </c>
      <c r="AE65" s="36">
        <f>V65+AD65</f>
        <v>2870.6810680779681</v>
      </c>
      <c r="AN65" s="322"/>
      <c r="AO65" s="117"/>
      <c r="AP65" s="281"/>
      <c r="AQ65" s="323"/>
      <c r="AR65" s="324"/>
      <c r="AS65" s="359"/>
      <c r="AT65" s="367"/>
      <c r="AU65" s="325"/>
      <c r="AV65" s="326"/>
      <c r="AW65" s="363"/>
      <c r="AX65" s="371"/>
      <c r="AY65" s="327"/>
      <c r="BA65" s="322"/>
      <c r="BB65" s="117"/>
      <c r="BD65" s="322"/>
      <c r="BE65" s="117"/>
    </row>
    <row r="66" spans="1:57" hidden="1">
      <c r="A66" s="253" t="s">
        <v>165</v>
      </c>
      <c r="B66" s="231">
        <v>2046.0397558071886</v>
      </c>
      <c r="C66" s="231">
        <v>703.78710707429661</v>
      </c>
      <c r="D66" s="231">
        <v>36.24032315677551</v>
      </c>
      <c r="E66" s="231">
        <v>12.610919310000002</v>
      </c>
      <c r="F66" s="231">
        <v>1.0131523808322511</v>
      </c>
      <c r="G66" s="231">
        <v>41.631093350705285</v>
      </c>
      <c r="H66" s="231">
        <v>7.7987816927391052</v>
      </c>
      <c r="I66" s="232">
        <v>0.93446186361493266</v>
      </c>
      <c r="J66" s="233">
        <f>C66+D66+E66+F66+G66+H66+I66</f>
        <v>804.01583882896375</v>
      </c>
      <c r="K66" s="234">
        <f>B66+J66</f>
        <v>2850.0555946361524</v>
      </c>
      <c r="L66" s="235">
        <v>17.003375783944076</v>
      </c>
      <c r="M66" s="236">
        <v>3.2958202554095557</v>
      </c>
      <c r="N66" s="236">
        <v>0.1905039403545575</v>
      </c>
      <c r="O66" s="236">
        <v>0</v>
      </c>
      <c r="P66" s="236">
        <v>3.6713691677489144E-3</v>
      </c>
      <c r="Q66" s="236">
        <v>7.3831507479714245E-2</v>
      </c>
      <c r="R66" s="236">
        <v>5.618147542083806E-2</v>
      </c>
      <c r="S66" s="236">
        <v>2.089110040118657E-3</v>
      </c>
      <c r="T66" s="238">
        <f>M66+N66+O66+P66+Q66+R66+S66</f>
        <v>3.622097657872533</v>
      </c>
      <c r="U66" s="239">
        <f>L66+T66</f>
        <v>20.625473441816609</v>
      </c>
      <c r="V66" s="240">
        <f t="shared" si="101"/>
        <v>2063.0431315911328</v>
      </c>
      <c r="W66" s="241">
        <f t="shared" si="101"/>
        <v>707.08292732970619</v>
      </c>
      <c r="X66" s="241">
        <f t="shared" si="101"/>
        <v>36.43082709713007</v>
      </c>
      <c r="Y66" s="241">
        <f t="shared" si="101"/>
        <v>12.610919310000002</v>
      </c>
      <c r="Z66" s="241">
        <f t="shared" si="101"/>
        <v>1.0168237500000001</v>
      </c>
      <c r="AA66" s="241">
        <f t="shared" si="101"/>
        <v>41.704924858185002</v>
      </c>
      <c r="AB66" s="241">
        <f t="shared" si="101"/>
        <v>7.8549631681599434</v>
      </c>
      <c r="AC66" s="242">
        <f t="shared" si="101"/>
        <v>0.93655097365505136</v>
      </c>
      <c r="AD66" s="243">
        <f>W66+X66+Y66+Z66+AA66+AB66+AC66</f>
        <v>807.63793648683622</v>
      </c>
      <c r="AE66" s="244">
        <f>V66+AD66</f>
        <v>2870.681068077969</v>
      </c>
      <c r="AN66" s="328"/>
      <c r="AO66" s="351"/>
      <c r="AP66" s="355"/>
      <c r="AQ66" s="329"/>
      <c r="AR66" s="330"/>
      <c r="AS66" s="360"/>
      <c r="AT66" s="368"/>
      <c r="AU66" s="331"/>
      <c r="AV66" s="290"/>
      <c r="AW66" s="364"/>
      <c r="AX66" s="291"/>
      <c r="AY66" s="292"/>
      <c r="BA66" s="328"/>
      <c r="BB66" s="351"/>
      <c r="BD66" s="328"/>
      <c r="BE66" s="117"/>
    </row>
    <row r="67" spans="1:57" hidden="1">
      <c r="A67" s="226" t="s">
        <v>125</v>
      </c>
      <c r="B67" s="8">
        <f t="shared" ref="B67:K67" si="102">B66-B65</f>
        <v>188.43590701818493</v>
      </c>
      <c r="C67" s="8">
        <f t="shared" si="102"/>
        <v>-147.6510012688384</v>
      </c>
      <c r="D67" s="8">
        <f t="shared" si="102"/>
        <v>-40.784905749346187</v>
      </c>
      <c r="E67" s="8">
        <f t="shared" si="102"/>
        <v>0</v>
      </c>
      <c r="F67" s="8">
        <f t="shared" si="102"/>
        <v>0</v>
      </c>
      <c r="G67" s="8">
        <f t="shared" si="102"/>
        <v>0</v>
      </c>
      <c r="H67" s="8">
        <f t="shared" si="102"/>
        <v>0</v>
      </c>
      <c r="I67" s="60">
        <f t="shared" si="102"/>
        <v>0</v>
      </c>
      <c r="J67" s="13">
        <f t="shared" si="102"/>
        <v>-188.43590701818459</v>
      </c>
      <c r="K67" s="29">
        <f t="shared" si="102"/>
        <v>0</v>
      </c>
      <c r="L67" s="31">
        <f t="shared" ref="L67:U67" si="103">L66-L65</f>
        <v>-1.3752412864946493</v>
      </c>
      <c r="M67" s="32">
        <f t="shared" si="103"/>
        <v>1.4213114399563456</v>
      </c>
      <c r="N67" s="32">
        <f t="shared" si="103"/>
        <v>-4.6070153461696517E-2</v>
      </c>
      <c r="O67" s="32">
        <f t="shared" si="103"/>
        <v>0</v>
      </c>
      <c r="P67" s="32">
        <f t="shared" si="103"/>
        <v>0</v>
      </c>
      <c r="Q67" s="32">
        <f t="shared" si="103"/>
        <v>0</v>
      </c>
      <c r="R67" s="32">
        <f t="shared" si="103"/>
        <v>0</v>
      </c>
      <c r="S67" s="32">
        <f t="shared" si="103"/>
        <v>0</v>
      </c>
      <c r="T67" s="228">
        <f t="shared" si="103"/>
        <v>1.3752412864946488</v>
      </c>
      <c r="U67" s="33">
        <f t="shared" si="103"/>
        <v>0</v>
      </c>
      <c r="V67" s="34">
        <f t="shared" ref="V67:AE67" si="104">V66-V65</f>
        <v>187.06066573169051</v>
      </c>
      <c r="W67" s="35">
        <f t="shared" si="104"/>
        <v>-146.22968982888199</v>
      </c>
      <c r="X67" s="35">
        <f t="shared" si="104"/>
        <v>-40.830975902807886</v>
      </c>
      <c r="Y67" s="35">
        <f t="shared" si="104"/>
        <v>0</v>
      </c>
      <c r="Z67" s="35">
        <f t="shared" si="104"/>
        <v>0</v>
      </c>
      <c r="AA67" s="35">
        <f t="shared" si="104"/>
        <v>0</v>
      </c>
      <c r="AB67" s="35">
        <f t="shared" si="104"/>
        <v>0</v>
      </c>
      <c r="AC67" s="229">
        <f t="shared" si="104"/>
        <v>0</v>
      </c>
      <c r="AD67" s="230">
        <f t="shared" si="104"/>
        <v>-187.06066573168982</v>
      </c>
      <c r="AE67" s="36">
        <f t="shared" si="104"/>
        <v>0</v>
      </c>
      <c r="AN67" s="322"/>
      <c r="AO67" s="117"/>
      <c r="AP67" s="281"/>
      <c r="AQ67" s="323"/>
      <c r="AR67" s="324"/>
      <c r="AS67" s="359"/>
      <c r="AT67" s="367"/>
      <c r="AU67" s="325"/>
      <c r="AV67" s="326"/>
      <c r="AW67" s="363"/>
      <c r="AX67" s="371"/>
      <c r="AY67" s="327"/>
      <c r="BA67" s="322"/>
      <c r="BB67" s="117"/>
      <c r="BD67" s="322"/>
      <c r="BE67" s="117"/>
    </row>
    <row r="68" spans="1:57" hidden="1">
      <c r="A68" s="226"/>
      <c r="B68" s="8"/>
      <c r="C68" s="8"/>
      <c r="D68" s="8"/>
      <c r="E68" s="8"/>
      <c r="F68" s="8"/>
      <c r="G68" s="8"/>
      <c r="H68" s="8"/>
      <c r="I68" s="60"/>
      <c r="J68" s="13"/>
      <c r="K68" s="29"/>
      <c r="L68" s="31"/>
      <c r="M68" s="32"/>
      <c r="N68" s="32"/>
      <c r="O68" s="32"/>
      <c r="P68" s="32"/>
      <c r="Q68" s="32"/>
      <c r="R68" s="32"/>
      <c r="S68" s="227"/>
      <c r="T68" s="228"/>
      <c r="U68" s="33"/>
      <c r="V68" s="34"/>
      <c r="W68" s="35"/>
      <c r="X68" s="35"/>
      <c r="Y68" s="35"/>
      <c r="Z68" s="35"/>
      <c r="AA68" s="35"/>
      <c r="AB68" s="35"/>
      <c r="AC68" s="229"/>
      <c r="AD68" s="230"/>
      <c r="AE68" s="36"/>
      <c r="AN68" s="322"/>
      <c r="AO68" s="117"/>
      <c r="AP68" s="281"/>
      <c r="AQ68" s="323"/>
      <c r="AR68" s="324"/>
      <c r="AS68" s="359"/>
      <c r="AT68" s="367"/>
      <c r="AU68" s="325"/>
      <c r="AV68" s="326"/>
      <c r="AW68" s="363"/>
      <c r="AX68" s="371"/>
      <c r="AY68" s="327"/>
      <c r="BA68" s="322"/>
      <c r="BB68" s="117"/>
      <c r="BD68" s="322"/>
      <c r="BE68" s="117"/>
    </row>
    <row r="69" spans="1:57" hidden="1">
      <c r="A69" s="226" t="s">
        <v>166</v>
      </c>
      <c r="B69" s="8">
        <v>217.22123503516445</v>
      </c>
      <c r="C69" s="8">
        <v>252.35199940261435</v>
      </c>
      <c r="D69" s="8">
        <v>65.887505312055936</v>
      </c>
      <c r="E69" s="8">
        <v>52.884825546770479</v>
      </c>
      <c r="F69" s="8">
        <v>43.126661017781139</v>
      </c>
      <c r="G69" s="8">
        <v>119.27890405556646</v>
      </c>
      <c r="H69" s="8">
        <v>79.977191950653761</v>
      </c>
      <c r="I69" s="60">
        <v>45.6160148508215</v>
      </c>
      <c r="J69" s="13">
        <f>C69+D69+E69+F69+G69+H69+I69</f>
        <v>659.12310213626347</v>
      </c>
      <c r="K69" s="29">
        <f>B69+J69</f>
        <v>876.34433717142792</v>
      </c>
      <c r="L69" s="31">
        <v>23.499284882615314</v>
      </c>
      <c r="M69" s="32">
        <v>1.8623593203259656</v>
      </c>
      <c r="N69" s="32">
        <v>0.16595351822619622</v>
      </c>
      <c r="O69" s="32">
        <v>0.10118692851420945</v>
      </c>
      <c r="P69" s="32">
        <v>0.13903068847260672</v>
      </c>
      <c r="Q69" s="32">
        <v>0.1784917746678415</v>
      </c>
      <c r="R69" s="32">
        <v>0.18692613056840771</v>
      </c>
      <c r="S69" s="227">
        <v>9.0486464894949353E-2</v>
      </c>
      <c r="T69" s="228">
        <f>M69+N69+O69+P69+Q69+R69+S69</f>
        <v>2.7244348256701771</v>
      </c>
      <c r="U69" s="33">
        <f>L69+T69</f>
        <v>26.22371970828549</v>
      </c>
      <c r="V69" s="34">
        <f t="shared" ref="V69:AC70" si="105">B69+L69</f>
        <v>240.72051991777977</v>
      </c>
      <c r="W69" s="35">
        <f t="shared" si="105"/>
        <v>254.21435872294032</v>
      </c>
      <c r="X69" s="35">
        <f t="shared" si="105"/>
        <v>66.053458830282139</v>
      </c>
      <c r="Y69" s="35">
        <f t="shared" si="105"/>
        <v>52.986012475284689</v>
      </c>
      <c r="Z69" s="35">
        <f t="shared" si="105"/>
        <v>43.265691706253747</v>
      </c>
      <c r="AA69" s="35">
        <f t="shared" si="105"/>
        <v>119.4573958302343</v>
      </c>
      <c r="AB69" s="35">
        <f t="shared" si="105"/>
        <v>80.164118081222171</v>
      </c>
      <c r="AC69" s="229">
        <f t="shared" si="105"/>
        <v>45.706501315716451</v>
      </c>
      <c r="AD69" s="230">
        <f>W69+X69+Y69+Z69+AA69+AB69+AC69</f>
        <v>661.84753696193366</v>
      </c>
      <c r="AE69" s="36">
        <f>V69+AD69</f>
        <v>902.56805687971337</v>
      </c>
      <c r="AN69" s="322"/>
      <c r="AO69" s="117"/>
      <c r="AP69" s="281"/>
      <c r="AQ69" s="323"/>
      <c r="AR69" s="324"/>
      <c r="AS69" s="359"/>
      <c r="AT69" s="367"/>
      <c r="AU69" s="325"/>
      <c r="AV69" s="326"/>
      <c r="AW69" s="363"/>
      <c r="AX69" s="371"/>
      <c r="AY69" s="327"/>
      <c r="BA69" s="322"/>
      <c r="BB69" s="117"/>
      <c r="BD69" s="322"/>
      <c r="BE69" s="117"/>
    </row>
    <row r="70" spans="1:57" hidden="1">
      <c r="A70" s="253" t="s">
        <v>167</v>
      </c>
      <c r="B70" s="231">
        <v>636.4367530939262</v>
      </c>
      <c r="C70" s="231">
        <v>136.08673303359365</v>
      </c>
      <c r="D70" s="231">
        <v>7.4648750598670839</v>
      </c>
      <c r="E70" s="231">
        <v>21.776875744446915</v>
      </c>
      <c r="F70" s="231">
        <v>4.9840823361834303</v>
      </c>
      <c r="G70" s="231">
        <v>54.964939917814618</v>
      </c>
      <c r="H70" s="231">
        <v>11.802166364042304</v>
      </c>
      <c r="I70" s="232">
        <v>2.8279116215540152</v>
      </c>
      <c r="J70" s="233">
        <f>C70+D70+E70+F70+G70+H70+I70</f>
        <v>239.90758407750204</v>
      </c>
      <c r="K70" s="234">
        <f>B70+J70</f>
        <v>876.34433717142826</v>
      </c>
      <c r="L70" s="235">
        <v>18.776830674455653</v>
      </c>
      <c r="M70" s="236">
        <v>2.7559265750681434</v>
      </c>
      <c r="N70" s="236">
        <v>4.6256271853659665E-2</v>
      </c>
      <c r="O70" s="236">
        <v>1.2781242555530847</v>
      </c>
      <c r="P70" s="236">
        <v>0.12111366381656963</v>
      </c>
      <c r="Q70" s="236">
        <v>2.5912910266683031</v>
      </c>
      <c r="R70" s="236">
        <v>0.49546840032688438</v>
      </c>
      <c r="S70" s="237">
        <v>0.1587088405431864</v>
      </c>
      <c r="T70" s="238">
        <f>M70+N70+O70+P70+Q70+R70+S70</f>
        <v>7.446889033829831</v>
      </c>
      <c r="U70" s="239">
        <f>L70+T70</f>
        <v>26.223719708285483</v>
      </c>
      <c r="V70" s="240">
        <f t="shared" si="105"/>
        <v>655.2135837683818</v>
      </c>
      <c r="W70" s="241">
        <f t="shared" si="105"/>
        <v>138.84265960866179</v>
      </c>
      <c r="X70" s="241">
        <f t="shared" si="105"/>
        <v>7.511131331720744</v>
      </c>
      <c r="Y70" s="241">
        <f t="shared" si="105"/>
        <v>23.055</v>
      </c>
      <c r="Z70" s="241">
        <f t="shared" si="105"/>
        <v>5.1051960000000003</v>
      </c>
      <c r="AA70" s="241">
        <f t="shared" si="105"/>
        <v>57.55623094448292</v>
      </c>
      <c r="AB70" s="241">
        <f t="shared" si="105"/>
        <v>12.297634764369189</v>
      </c>
      <c r="AC70" s="242">
        <f t="shared" si="105"/>
        <v>2.9866204620972017</v>
      </c>
      <c r="AD70" s="243">
        <f>W70+X70+Y70+Z70+AA70+AB70+AC70</f>
        <v>247.35447311133186</v>
      </c>
      <c r="AE70" s="244">
        <f>V70+AD70</f>
        <v>902.56805687971359</v>
      </c>
      <c r="AN70" s="328"/>
      <c r="AO70" s="351"/>
      <c r="AP70" s="355"/>
      <c r="AQ70" s="329"/>
      <c r="AR70" s="330"/>
      <c r="AS70" s="360"/>
      <c r="AT70" s="368"/>
      <c r="AU70" s="331"/>
      <c r="AV70" s="290"/>
      <c r="AW70" s="364"/>
      <c r="AX70" s="291"/>
      <c r="AY70" s="292"/>
      <c r="BA70" s="328"/>
      <c r="BB70" s="351"/>
      <c r="BD70" s="328"/>
      <c r="BE70" s="117"/>
    </row>
    <row r="71" spans="1:57" hidden="1">
      <c r="A71" s="226" t="s">
        <v>125</v>
      </c>
      <c r="B71" s="8">
        <f t="shared" ref="B71:K71" si="106">B70-B69</f>
        <v>419.21551805876175</v>
      </c>
      <c r="C71" s="8">
        <f t="shared" si="106"/>
        <v>-116.26526636902071</v>
      </c>
      <c r="D71" s="8">
        <f t="shared" si="106"/>
        <v>-58.422630252188853</v>
      </c>
      <c r="E71" s="8">
        <f t="shared" si="106"/>
        <v>-31.107949802323564</v>
      </c>
      <c r="F71" s="8">
        <f t="shared" si="106"/>
        <v>-38.142578681597712</v>
      </c>
      <c r="G71" s="8">
        <f t="shared" si="106"/>
        <v>-64.313964137751839</v>
      </c>
      <c r="H71" s="8">
        <f t="shared" si="106"/>
        <v>-68.175025586611454</v>
      </c>
      <c r="I71" s="60">
        <f t="shared" si="106"/>
        <v>-42.788103229267485</v>
      </c>
      <c r="J71" s="13">
        <f t="shared" si="106"/>
        <v>-419.2155180587614</v>
      </c>
      <c r="K71" s="29">
        <f t="shared" si="106"/>
        <v>0</v>
      </c>
      <c r="L71" s="31">
        <f t="shared" ref="L71:U71" si="107">L70-L69</f>
        <v>-4.722454208159661</v>
      </c>
      <c r="M71" s="32">
        <f t="shared" si="107"/>
        <v>0.8935672547421778</v>
      </c>
      <c r="N71" s="32">
        <f t="shared" si="107"/>
        <v>-0.11969724637253656</v>
      </c>
      <c r="O71" s="32">
        <f t="shared" si="107"/>
        <v>1.1769373270388752</v>
      </c>
      <c r="P71" s="32">
        <f t="shared" si="107"/>
        <v>-1.7917024656037089E-2</v>
      </c>
      <c r="Q71" s="32">
        <f t="shared" si="107"/>
        <v>2.4127992520004615</v>
      </c>
      <c r="R71" s="32">
        <f t="shared" si="107"/>
        <v>0.30854226975847665</v>
      </c>
      <c r="S71" s="227">
        <f t="shared" si="107"/>
        <v>6.8222375648237049E-2</v>
      </c>
      <c r="T71" s="228">
        <f t="shared" si="107"/>
        <v>4.7224542081596539</v>
      </c>
      <c r="U71" s="33">
        <f t="shared" si="107"/>
        <v>0</v>
      </c>
      <c r="V71" s="34">
        <f t="shared" ref="V71:AE71" si="108">V70-V69</f>
        <v>414.49306385060203</v>
      </c>
      <c r="W71" s="35">
        <f t="shared" si="108"/>
        <v>-115.37169911427853</v>
      </c>
      <c r="X71" s="35">
        <f t="shared" si="108"/>
        <v>-58.542327498561392</v>
      </c>
      <c r="Y71" s="35">
        <f t="shared" si="108"/>
        <v>-29.931012475284689</v>
      </c>
      <c r="Z71" s="35">
        <f t="shared" si="108"/>
        <v>-38.160495706253748</v>
      </c>
      <c r="AA71" s="35">
        <f t="shared" si="108"/>
        <v>-61.901164885751385</v>
      </c>
      <c r="AB71" s="35">
        <f t="shared" si="108"/>
        <v>-67.866483316852978</v>
      </c>
      <c r="AC71" s="229">
        <f t="shared" si="108"/>
        <v>-42.719880853619252</v>
      </c>
      <c r="AD71" s="230">
        <f t="shared" si="108"/>
        <v>-414.4930638506018</v>
      </c>
      <c r="AE71" s="36">
        <f t="shared" si="108"/>
        <v>0</v>
      </c>
      <c r="AN71" s="322"/>
      <c r="AO71" s="117"/>
      <c r="AP71" s="281"/>
      <c r="AQ71" s="323"/>
      <c r="AR71" s="324"/>
      <c r="AS71" s="359"/>
      <c r="AT71" s="367"/>
      <c r="AU71" s="325"/>
      <c r="AV71" s="326"/>
      <c r="AW71" s="363"/>
      <c r="AX71" s="371"/>
      <c r="AY71" s="327"/>
      <c r="BA71" s="322"/>
      <c r="BB71" s="117"/>
      <c r="BD71" s="322"/>
      <c r="BE71" s="117"/>
    </row>
    <row r="72" spans="1:57" hidden="1">
      <c r="A72" s="226"/>
      <c r="B72" s="8"/>
      <c r="C72" s="8"/>
      <c r="D72" s="8"/>
      <c r="E72" s="8"/>
      <c r="F72" s="8"/>
      <c r="G72" s="8"/>
      <c r="H72" s="8"/>
      <c r="I72" s="60"/>
      <c r="J72" s="13"/>
      <c r="K72" s="29"/>
      <c r="L72" s="31"/>
      <c r="M72" s="32"/>
      <c r="N72" s="32"/>
      <c r="O72" s="32"/>
      <c r="P72" s="32"/>
      <c r="Q72" s="32"/>
      <c r="R72" s="32"/>
      <c r="S72" s="227"/>
      <c r="T72" s="228"/>
      <c r="U72" s="33"/>
      <c r="V72" s="34"/>
      <c r="W72" s="35"/>
      <c r="X72" s="35"/>
      <c r="Y72" s="35"/>
      <c r="Z72" s="35"/>
      <c r="AA72" s="35"/>
      <c r="AB72" s="35"/>
      <c r="AC72" s="229"/>
      <c r="AD72" s="230"/>
      <c r="AE72" s="36"/>
      <c r="AN72" s="322"/>
      <c r="AO72" s="117"/>
      <c r="AP72" s="281"/>
      <c r="AQ72" s="323"/>
      <c r="AR72" s="324"/>
      <c r="AS72" s="359"/>
      <c r="AT72" s="367"/>
      <c r="AU72" s="325"/>
      <c r="AV72" s="326"/>
      <c r="AW72" s="363"/>
      <c r="AX72" s="371"/>
      <c r="AY72" s="327"/>
      <c r="BA72" s="322"/>
      <c r="BB72" s="117"/>
      <c r="BD72" s="322"/>
      <c r="BE72" s="117"/>
    </row>
    <row r="73" spans="1:57" hidden="1">
      <c r="A73" s="226" t="s">
        <v>168</v>
      </c>
      <c r="B73" s="8">
        <f>B65+B69</f>
        <v>2074.8250838241684</v>
      </c>
      <c r="C73" s="8">
        <f t="shared" ref="C73:I73" si="109">C65+C69</f>
        <v>1103.7901077457493</v>
      </c>
      <c r="D73" s="8">
        <f t="shared" si="109"/>
        <v>142.91273421817763</v>
      </c>
      <c r="E73" s="8">
        <f t="shared" si="109"/>
        <v>65.495744856770486</v>
      </c>
      <c r="F73" s="8">
        <f t="shared" si="109"/>
        <v>44.139813398613391</v>
      </c>
      <c r="G73" s="8">
        <f t="shared" si="109"/>
        <v>160.90999740627174</v>
      </c>
      <c r="H73" s="8">
        <f t="shared" si="109"/>
        <v>87.775973643392859</v>
      </c>
      <c r="I73" s="60">
        <f t="shared" si="109"/>
        <v>46.550476714436435</v>
      </c>
      <c r="J73" s="13">
        <f>C73+D73+E73+F73+G73+H73+I73</f>
        <v>1651.5748479834117</v>
      </c>
      <c r="K73" s="29">
        <f>B73+J73</f>
        <v>3726.3999318075803</v>
      </c>
      <c r="L73" s="31">
        <f t="shared" ref="L73:S74" si="110">L65+L69</f>
        <v>41.877901953054035</v>
      </c>
      <c r="M73" s="32">
        <f t="shared" si="110"/>
        <v>3.7368681357791758</v>
      </c>
      <c r="N73" s="32">
        <f t="shared" si="110"/>
        <v>0.40252761204245024</v>
      </c>
      <c r="O73" s="32">
        <f t="shared" si="110"/>
        <v>0.10118692851420945</v>
      </c>
      <c r="P73" s="32">
        <f t="shared" si="110"/>
        <v>0.14270205764035562</v>
      </c>
      <c r="Q73" s="32">
        <f t="shared" si="110"/>
        <v>0.25232328214755573</v>
      </c>
      <c r="R73" s="32">
        <f t="shared" si="110"/>
        <v>0.24310760598924577</v>
      </c>
      <c r="S73" s="227">
        <f t="shared" si="110"/>
        <v>9.2575574935068017E-2</v>
      </c>
      <c r="T73" s="228">
        <f>M73+N73+O73+P73+Q73+R73+S73</f>
        <v>4.9712911970480604</v>
      </c>
      <c r="U73" s="33">
        <f>L73+T73</f>
        <v>46.849193150102096</v>
      </c>
      <c r="V73" s="34">
        <f t="shared" ref="V73:AC74" si="111">B73+L73</f>
        <v>2116.7029857772222</v>
      </c>
      <c r="W73" s="35">
        <f t="shared" si="111"/>
        <v>1107.5269758815284</v>
      </c>
      <c r="X73" s="35">
        <f t="shared" si="111"/>
        <v>143.31526183022009</v>
      </c>
      <c r="Y73" s="35">
        <f t="shared" si="111"/>
        <v>65.596931785284696</v>
      </c>
      <c r="Z73" s="35">
        <f t="shared" si="111"/>
        <v>44.282515456253748</v>
      </c>
      <c r="AA73" s="35">
        <f t="shared" si="111"/>
        <v>161.1623206884193</v>
      </c>
      <c r="AB73" s="35">
        <f t="shared" si="111"/>
        <v>88.019081249382111</v>
      </c>
      <c r="AC73" s="229">
        <f t="shared" si="111"/>
        <v>46.643052289371504</v>
      </c>
      <c r="AD73" s="230">
        <f>W73+X73+Y73+Z73+AA73+AB73+AC73</f>
        <v>1656.5461391804597</v>
      </c>
      <c r="AE73" s="36">
        <f>V73+AD73</f>
        <v>3773.2491249576819</v>
      </c>
      <c r="AN73" s="322"/>
      <c r="AO73" s="117"/>
      <c r="AP73" s="281"/>
      <c r="AQ73" s="323"/>
      <c r="AR73" s="324"/>
      <c r="AS73" s="359"/>
      <c r="AT73" s="367"/>
      <c r="AU73" s="325"/>
      <c r="AV73" s="326"/>
      <c r="AW73" s="363"/>
      <c r="AX73" s="371"/>
      <c r="AY73" s="327"/>
      <c r="BA73" s="322"/>
      <c r="BB73" s="117"/>
      <c r="BD73" s="322"/>
      <c r="BE73" s="117"/>
    </row>
    <row r="74" spans="1:57" hidden="1">
      <c r="A74" s="253" t="s">
        <v>169</v>
      </c>
      <c r="B74" s="231">
        <f>B66+B70</f>
        <v>2682.4765089011148</v>
      </c>
      <c r="C74" s="231">
        <f t="shared" ref="C74:I74" si="112">C66+C70</f>
        <v>839.87384010789026</v>
      </c>
      <c r="D74" s="231">
        <f t="shared" si="112"/>
        <v>43.705198216642593</v>
      </c>
      <c r="E74" s="231">
        <f t="shared" si="112"/>
        <v>34.387795054446919</v>
      </c>
      <c r="F74" s="231">
        <f t="shared" si="112"/>
        <v>5.9972347170156812</v>
      </c>
      <c r="G74" s="231">
        <f t="shared" si="112"/>
        <v>96.596033268519903</v>
      </c>
      <c r="H74" s="231">
        <f t="shared" si="112"/>
        <v>19.600948056781409</v>
      </c>
      <c r="I74" s="232">
        <f t="shared" si="112"/>
        <v>3.7623734851689479</v>
      </c>
      <c r="J74" s="233">
        <f>C74+D74+E74+F74+G74+H74+I74</f>
        <v>1043.9234229064655</v>
      </c>
      <c r="K74" s="234">
        <f>B74+J74</f>
        <v>3726.3999318075803</v>
      </c>
      <c r="L74" s="235">
        <f t="shared" si="110"/>
        <v>35.780206458399732</v>
      </c>
      <c r="M74" s="236">
        <f t="shared" si="110"/>
        <v>6.0517468304776987</v>
      </c>
      <c r="N74" s="236">
        <f t="shared" si="110"/>
        <v>0.23676021220821716</v>
      </c>
      <c r="O74" s="236">
        <f t="shared" si="110"/>
        <v>1.2781242555530847</v>
      </c>
      <c r="P74" s="236">
        <f t="shared" si="110"/>
        <v>0.12478503298431855</v>
      </c>
      <c r="Q74" s="236">
        <f t="shared" si="110"/>
        <v>2.6651225341480176</v>
      </c>
      <c r="R74" s="236">
        <f t="shared" si="110"/>
        <v>0.5516498757477224</v>
      </c>
      <c r="S74" s="237">
        <f t="shared" si="110"/>
        <v>0.16079795058330507</v>
      </c>
      <c r="T74" s="238">
        <f>M74+N74+O74+P74+Q74+R74+S74</f>
        <v>11.068986691702365</v>
      </c>
      <c r="U74" s="239">
        <f>L74+T74</f>
        <v>46.849193150102096</v>
      </c>
      <c r="V74" s="240">
        <f t="shared" si="111"/>
        <v>2718.2567153595146</v>
      </c>
      <c r="W74" s="241">
        <f t="shared" si="111"/>
        <v>845.92558693836793</v>
      </c>
      <c r="X74" s="241">
        <f t="shared" si="111"/>
        <v>43.94195842885081</v>
      </c>
      <c r="Y74" s="241">
        <f t="shared" si="111"/>
        <v>35.665919310000007</v>
      </c>
      <c r="Z74" s="241">
        <f t="shared" si="111"/>
        <v>6.1220197499999998</v>
      </c>
      <c r="AA74" s="241">
        <f t="shared" si="111"/>
        <v>99.261155802667915</v>
      </c>
      <c r="AB74" s="241">
        <f t="shared" si="111"/>
        <v>20.15259793252913</v>
      </c>
      <c r="AC74" s="242">
        <f t="shared" si="111"/>
        <v>3.9231714357522529</v>
      </c>
      <c r="AD74" s="243">
        <f>W74+X74+Y74+Z74+AA74+AB74+AC74</f>
        <v>1054.992409598168</v>
      </c>
      <c r="AE74" s="244">
        <f>V74+AD74</f>
        <v>3773.2491249576824</v>
      </c>
      <c r="AN74" s="328"/>
      <c r="AO74" s="351"/>
      <c r="AP74" s="355"/>
      <c r="AQ74" s="329"/>
      <c r="AR74" s="330"/>
      <c r="AS74" s="360"/>
      <c r="AT74" s="368"/>
      <c r="AU74" s="331"/>
      <c r="AV74" s="290"/>
      <c r="AW74" s="364"/>
      <c r="AX74" s="291"/>
      <c r="AY74" s="292"/>
      <c r="BA74" s="328"/>
      <c r="BB74" s="351"/>
      <c r="BD74" s="328"/>
      <c r="BE74" s="117"/>
    </row>
    <row r="75" spans="1:57" hidden="1">
      <c r="A75" s="226" t="s">
        <v>125</v>
      </c>
      <c r="B75" s="8">
        <f t="shared" ref="B75:K75" si="113">B74-B73</f>
        <v>607.65142507694645</v>
      </c>
      <c r="C75" s="8">
        <f t="shared" si="113"/>
        <v>-263.91626763785905</v>
      </c>
      <c r="D75" s="8">
        <f t="shared" si="113"/>
        <v>-99.207536001535033</v>
      </c>
      <c r="E75" s="8">
        <f t="shared" si="113"/>
        <v>-31.107949802323567</v>
      </c>
      <c r="F75" s="8">
        <f t="shared" si="113"/>
        <v>-38.142578681597712</v>
      </c>
      <c r="G75" s="8">
        <f t="shared" si="113"/>
        <v>-64.313964137751839</v>
      </c>
      <c r="H75" s="8">
        <f t="shared" si="113"/>
        <v>-68.175025586611454</v>
      </c>
      <c r="I75" s="60">
        <f t="shared" si="113"/>
        <v>-42.788103229267485</v>
      </c>
      <c r="J75" s="13">
        <f t="shared" si="113"/>
        <v>-607.65142507694623</v>
      </c>
      <c r="K75" s="29">
        <f t="shared" si="113"/>
        <v>0</v>
      </c>
      <c r="L75" s="31">
        <f t="shared" ref="L75:U75" si="114">L74-L73</f>
        <v>-6.0976954946543032</v>
      </c>
      <c r="M75" s="32">
        <f t="shared" si="114"/>
        <v>2.3148786946985229</v>
      </c>
      <c r="N75" s="32">
        <f t="shared" si="114"/>
        <v>-0.16576739983423308</v>
      </c>
      <c r="O75" s="32">
        <f t="shared" si="114"/>
        <v>1.1769373270388752</v>
      </c>
      <c r="P75" s="32">
        <f t="shared" si="114"/>
        <v>-1.7917024656037076E-2</v>
      </c>
      <c r="Q75" s="32">
        <f t="shared" si="114"/>
        <v>2.412799252000462</v>
      </c>
      <c r="R75" s="32">
        <f t="shared" si="114"/>
        <v>0.30854226975847665</v>
      </c>
      <c r="S75" s="227">
        <f t="shared" si="114"/>
        <v>6.8222375648237049E-2</v>
      </c>
      <c r="T75" s="228">
        <f t="shared" si="114"/>
        <v>6.0976954946543049</v>
      </c>
      <c r="U75" s="33">
        <f t="shared" si="114"/>
        <v>0</v>
      </c>
      <c r="V75" s="34">
        <f t="shared" ref="V75:AE75" si="115">V74-V73</f>
        <v>601.55372958229236</v>
      </c>
      <c r="W75" s="35">
        <f t="shared" si="115"/>
        <v>-261.60138894316049</v>
      </c>
      <c r="X75" s="35">
        <f t="shared" si="115"/>
        <v>-99.373303401369284</v>
      </c>
      <c r="Y75" s="35">
        <f t="shared" si="115"/>
        <v>-29.931012475284689</v>
      </c>
      <c r="Z75" s="35">
        <f t="shared" si="115"/>
        <v>-38.160495706253748</v>
      </c>
      <c r="AA75" s="35">
        <f t="shared" si="115"/>
        <v>-61.901164885751385</v>
      </c>
      <c r="AB75" s="35">
        <f t="shared" si="115"/>
        <v>-67.866483316852978</v>
      </c>
      <c r="AC75" s="229">
        <f t="shared" si="115"/>
        <v>-42.719880853619252</v>
      </c>
      <c r="AD75" s="230">
        <f t="shared" si="115"/>
        <v>-601.55372958229168</v>
      </c>
      <c r="AE75" s="36">
        <f t="shared" si="115"/>
        <v>0</v>
      </c>
      <c r="AN75" s="322"/>
      <c r="AO75" s="117"/>
      <c r="AP75" s="281"/>
      <c r="AQ75" s="323"/>
      <c r="AR75" s="324"/>
      <c r="AS75" s="359"/>
      <c r="AT75" s="367"/>
      <c r="AU75" s="325"/>
      <c r="AV75" s="326"/>
      <c r="AW75" s="363"/>
      <c r="AX75" s="371"/>
      <c r="AY75" s="327"/>
      <c r="BA75" s="322"/>
      <c r="BB75" s="117"/>
      <c r="BD75" s="322"/>
      <c r="BE75" s="117"/>
    </row>
    <row r="76" spans="1:57" s="267" customFormat="1" hidden="1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G76" s="268"/>
      <c r="AH76" s="268"/>
      <c r="AI76" s="265"/>
      <c r="AJ76" s="265"/>
      <c r="AK76" s="381"/>
      <c r="AL76" s="381"/>
      <c r="AM76" s="268"/>
      <c r="AN76" s="342"/>
      <c r="AO76" s="342"/>
      <c r="AP76" s="342"/>
      <c r="AQ76" s="342"/>
      <c r="AR76" s="343"/>
      <c r="AS76" s="343"/>
      <c r="AT76" s="343"/>
      <c r="AU76" s="343"/>
      <c r="AV76" s="344"/>
      <c r="AW76" s="344"/>
      <c r="AX76" s="344"/>
      <c r="AY76" s="344"/>
      <c r="BA76" s="342"/>
      <c r="BB76" s="342"/>
      <c r="BD76" s="342"/>
      <c r="BE76" s="342"/>
    </row>
    <row r="77" spans="1:57" s="267" customFormat="1" hidden="1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G77" s="268"/>
      <c r="AH77" s="268"/>
      <c r="AI77" s="265"/>
      <c r="AJ77" s="265"/>
      <c r="AK77" s="381"/>
      <c r="AL77" s="381"/>
      <c r="AM77" s="268"/>
      <c r="AN77" s="342"/>
      <c r="AO77" s="342"/>
      <c r="AP77" s="342"/>
      <c r="AQ77" s="342"/>
      <c r="AR77" s="343"/>
      <c r="AS77" s="343"/>
      <c r="AT77" s="343"/>
      <c r="AU77" s="343"/>
      <c r="AV77" s="344"/>
      <c r="AW77" s="344"/>
      <c r="AX77" s="344"/>
      <c r="AY77" s="344"/>
      <c r="BA77" s="342"/>
      <c r="BB77" s="342"/>
      <c r="BD77" s="342"/>
      <c r="BE77" s="342"/>
    </row>
    <row r="78" spans="1:57" s="267" customFormat="1" hidden="1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G78" s="268"/>
      <c r="AH78" s="268"/>
      <c r="AI78" s="265"/>
      <c r="AJ78" s="265"/>
      <c r="AK78" s="381"/>
      <c r="AL78" s="381"/>
      <c r="AM78" s="268"/>
      <c r="AN78" s="342"/>
      <c r="AO78" s="342"/>
      <c r="AP78" s="342"/>
      <c r="AQ78" s="342"/>
      <c r="AR78" s="343"/>
      <c r="AS78" s="343"/>
      <c r="AT78" s="343"/>
      <c r="AU78" s="343"/>
      <c r="AV78" s="344"/>
      <c r="AW78" s="344"/>
      <c r="AX78" s="344"/>
      <c r="AY78" s="344"/>
      <c r="BA78" s="342"/>
      <c r="BB78" s="342"/>
      <c r="BD78" s="342"/>
      <c r="BE78" s="342"/>
    </row>
    <row r="79" spans="1:57" s="267" customFormat="1" hidden="1">
      <c r="A79" s="264"/>
      <c r="B79" s="269">
        <f t="shared" ref="B79:I79" si="116">B22</f>
        <v>18839.219575453739</v>
      </c>
      <c r="C79" s="269">
        <f t="shared" si="116"/>
        <v>14566.038650076327</v>
      </c>
      <c r="D79" s="269">
        <f t="shared" si="116"/>
        <v>2128.9744451948623</v>
      </c>
      <c r="E79" s="269">
        <f t="shared" si="116"/>
        <v>1837.6058137988607</v>
      </c>
      <c r="F79" s="269">
        <f t="shared" si="116"/>
        <v>1074.6702162409183</v>
      </c>
      <c r="G79" s="269">
        <f t="shared" si="116"/>
        <v>4275.083395337042</v>
      </c>
      <c r="H79" s="269">
        <f t="shared" si="116"/>
        <v>2077.2444418284035</v>
      </c>
      <c r="I79" s="269">
        <f t="shared" si="116"/>
        <v>1123.8591634879467</v>
      </c>
      <c r="J79" s="270">
        <f>C79+D79+E79+F79+G79+H79+I79</f>
        <v>27083.476125964364</v>
      </c>
      <c r="K79" s="271">
        <f>B79+J79</f>
        <v>45922.695701418103</v>
      </c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G79" s="268"/>
      <c r="AH79" s="268"/>
      <c r="AI79" s="265"/>
      <c r="AJ79" s="265"/>
      <c r="AK79" s="381"/>
      <c r="AL79" s="381"/>
      <c r="AM79" s="268"/>
      <c r="AN79" s="345" t="e">
        <f>AB79+AC79+AD79+AE79+AF79+AG79+#REF!</f>
        <v>#REF!</v>
      </c>
      <c r="AO79" s="346"/>
      <c r="AP79" s="346"/>
      <c r="AQ79" s="346" t="e">
        <f>AA79+AN79</f>
        <v>#REF!</v>
      </c>
      <c r="AR79" s="347"/>
      <c r="AS79" s="347"/>
      <c r="AT79" s="347"/>
      <c r="AU79" s="347"/>
      <c r="AV79" s="348"/>
      <c r="AW79" s="348"/>
      <c r="AX79" s="348"/>
      <c r="AY79" s="348"/>
      <c r="BA79" s="345" t="e">
        <f>AO79+AP79+AQ79+AR79+AS79+AT79+#REF!</f>
        <v>#REF!</v>
      </c>
      <c r="BB79" s="346"/>
      <c r="BD79" s="345" t="e">
        <f>AO79+AP79+AQ79+AR79+AS79+AT79+#REF!</f>
        <v>#REF!</v>
      </c>
      <c r="BE79" s="383"/>
    </row>
    <row r="80" spans="1:57" s="267" customFormat="1" hidden="1">
      <c r="A80" s="265" t="s">
        <v>159</v>
      </c>
      <c r="B80" s="272" t="e">
        <f>#REF!</f>
        <v>#REF!</v>
      </c>
      <c r="C80" s="272" t="e">
        <f>#REF!</f>
        <v>#REF!</v>
      </c>
      <c r="D80" s="272" t="e">
        <f>#REF!</f>
        <v>#REF!</v>
      </c>
      <c r="E80" s="272" t="e">
        <f>#REF!</f>
        <v>#REF!</v>
      </c>
      <c r="F80" s="272" t="e">
        <f>#REF!</f>
        <v>#REF!</v>
      </c>
      <c r="G80" s="272" t="e">
        <f>#REF!</f>
        <v>#REF!</v>
      </c>
      <c r="H80" s="272" t="e">
        <f>#REF!</f>
        <v>#REF!</v>
      </c>
      <c r="I80" s="272" t="e">
        <f>#REF!</f>
        <v>#REF!</v>
      </c>
      <c r="J80" s="270" t="e">
        <f>C80+D80+E80+F80+G80+H80+I80</f>
        <v>#REF!</v>
      </c>
      <c r="K80" s="271" t="e">
        <f>B80+J80</f>
        <v>#REF!</v>
      </c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G80" s="268"/>
      <c r="AH80" s="268"/>
      <c r="AI80" s="265"/>
      <c r="AJ80" s="265"/>
      <c r="AK80" s="381"/>
      <c r="AL80" s="381"/>
      <c r="AM80" s="268"/>
      <c r="AN80" s="345" t="e">
        <f>AB80+AC80+AD80+AE80+AF80+AG80+#REF!</f>
        <v>#REF!</v>
      </c>
      <c r="AO80" s="346"/>
      <c r="AP80" s="346"/>
      <c r="AQ80" s="346" t="e">
        <f>AA80+AN80</f>
        <v>#REF!</v>
      </c>
      <c r="AR80" s="347"/>
      <c r="AS80" s="347"/>
      <c r="AT80" s="347"/>
      <c r="AU80" s="347"/>
      <c r="AV80" s="348"/>
      <c r="AW80" s="348"/>
      <c r="AX80" s="348"/>
      <c r="AY80" s="348"/>
      <c r="BA80" s="345" t="e">
        <f>AO80+AP80+AQ80+AR80+AS80+AT80+#REF!</f>
        <v>#REF!</v>
      </c>
      <c r="BB80" s="346"/>
      <c r="BD80" s="345" t="e">
        <f>AO80+AP80+AQ80+AR80+AS80+AT80+#REF!</f>
        <v>#REF!</v>
      </c>
      <c r="BE80" s="383"/>
    </row>
    <row r="81" spans="1:57" s="267" customFormat="1" hidden="1">
      <c r="A81" s="264"/>
      <c r="B81" s="269" t="e">
        <f t="shared" ref="B81:I81" si="117">B80-B79</f>
        <v>#REF!</v>
      </c>
      <c r="C81" s="269" t="e">
        <f t="shared" si="117"/>
        <v>#REF!</v>
      </c>
      <c r="D81" s="269" t="e">
        <f t="shared" si="117"/>
        <v>#REF!</v>
      </c>
      <c r="E81" s="269" t="e">
        <f t="shared" si="117"/>
        <v>#REF!</v>
      </c>
      <c r="F81" s="269" t="e">
        <f t="shared" si="117"/>
        <v>#REF!</v>
      </c>
      <c r="G81" s="269" t="e">
        <f t="shared" si="117"/>
        <v>#REF!</v>
      </c>
      <c r="H81" s="269" t="e">
        <f t="shared" si="117"/>
        <v>#REF!</v>
      </c>
      <c r="I81" s="269" t="e">
        <f t="shared" si="117"/>
        <v>#REF!</v>
      </c>
      <c r="J81" s="270" t="e">
        <f>C81+D81+E81+F81+G81+H81+I81</f>
        <v>#REF!</v>
      </c>
      <c r="K81" s="271" t="e">
        <f>B81+J81</f>
        <v>#REF!</v>
      </c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G81" s="268"/>
      <c r="AH81" s="268"/>
      <c r="AI81" s="265"/>
      <c r="AJ81" s="265"/>
      <c r="AK81" s="381"/>
      <c r="AL81" s="381"/>
      <c r="AM81" s="268"/>
      <c r="AN81" s="345" t="e">
        <f>AB81+AC81+AD81+AE81+AF81+AG81+#REF!</f>
        <v>#REF!</v>
      </c>
      <c r="AO81" s="346"/>
      <c r="AP81" s="346"/>
      <c r="AQ81" s="346" t="e">
        <f>AA81+AN81</f>
        <v>#REF!</v>
      </c>
      <c r="AR81" s="347"/>
      <c r="AS81" s="347"/>
      <c r="AT81" s="347"/>
      <c r="AU81" s="347"/>
      <c r="AV81" s="348"/>
      <c r="AW81" s="348"/>
      <c r="AX81" s="348"/>
      <c r="AY81" s="348"/>
      <c r="BA81" s="345" t="e">
        <f>AO81+AP81+AQ81+AR81+AS81+AT81+#REF!</f>
        <v>#REF!</v>
      </c>
      <c r="BB81" s="346"/>
      <c r="BD81" s="345" t="e">
        <f>AO81+AP81+AQ81+AR81+AS81+AT81+#REF!</f>
        <v>#REF!</v>
      </c>
      <c r="BE81" s="383"/>
    </row>
    <row r="82" spans="1:57" s="267" customFormat="1" hidden="1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G82" s="268"/>
      <c r="AH82" s="268"/>
      <c r="AI82" s="265"/>
      <c r="AJ82" s="265"/>
      <c r="AK82" s="381"/>
      <c r="AL82" s="381"/>
      <c r="AM82" s="268"/>
      <c r="AN82" s="342"/>
      <c r="AO82" s="342"/>
      <c r="AP82" s="342"/>
      <c r="AQ82" s="342"/>
      <c r="AR82" s="343"/>
      <c r="AS82" s="343"/>
      <c r="AT82" s="343"/>
      <c r="AU82" s="343"/>
      <c r="AV82" s="344"/>
      <c r="AW82" s="344"/>
      <c r="AX82" s="344"/>
      <c r="AY82" s="344"/>
      <c r="BA82" s="342"/>
      <c r="BB82" s="342"/>
      <c r="BD82" s="342"/>
      <c r="BE82" s="342"/>
    </row>
    <row r="83" spans="1:57" s="267" customFormat="1" hidden="1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G83" s="268"/>
      <c r="AH83" s="268"/>
      <c r="AI83" s="265"/>
      <c r="AJ83" s="265"/>
      <c r="AK83" s="381"/>
      <c r="AL83" s="381"/>
      <c r="AM83" s="268"/>
      <c r="AN83" s="342"/>
      <c r="AO83" s="342"/>
      <c r="AP83" s="342"/>
      <c r="AQ83" s="342"/>
      <c r="AR83" s="343"/>
      <c r="AS83" s="343"/>
      <c r="AT83" s="343"/>
      <c r="AU83" s="343"/>
      <c r="AV83" s="344"/>
      <c r="AW83" s="344"/>
      <c r="AX83" s="344"/>
      <c r="AY83" s="344"/>
      <c r="BA83" s="342"/>
      <c r="BB83" s="342"/>
      <c r="BD83" s="342"/>
      <c r="BE83" s="342"/>
    </row>
    <row r="84" spans="1:57" s="267" customFormat="1" hidden="1">
      <c r="A84" s="264" t="s">
        <v>129</v>
      </c>
      <c r="B84" s="264" t="e">
        <f>B22+#REF!</f>
        <v>#REF!</v>
      </c>
      <c r="C84" s="264" t="e">
        <f>C22+#REF!</f>
        <v>#REF!</v>
      </c>
      <c r="D84" s="264" t="e">
        <f>D22+#REF!</f>
        <v>#REF!</v>
      </c>
      <c r="E84" s="264" t="e">
        <f>E22+#REF!</f>
        <v>#REF!</v>
      </c>
      <c r="F84" s="264" t="e">
        <f>F22+#REF!</f>
        <v>#REF!</v>
      </c>
      <c r="G84" s="264" t="e">
        <f>G22+#REF!</f>
        <v>#REF!</v>
      </c>
      <c r="H84" s="264" t="e">
        <f>H22+#REF!</f>
        <v>#REF!</v>
      </c>
      <c r="I84" s="264" t="e">
        <f>I22+#REF!</f>
        <v>#REF!</v>
      </c>
      <c r="J84" s="264" t="e">
        <f>J22+#REF!</f>
        <v>#REF!</v>
      </c>
      <c r="K84" s="264" t="e">
        <f>K22+#REF!</f>
        <v>#REF!</v>
      </c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G84" s="268"/>
      <c r="AH84" s="268"/>
      <c r="AI84" s="265"/>
      <c r="AJ84" s="265"/>
      <c r="AK84" s="381"/>
      <c r="AL84" s="381"/>
      <c r="AM84" s="268"/>
      <c r="AN84" s="342" t="e">
        <f>AN22+#REF!</f>
        <v>#REF!</v>
      </c>
      <c r="AO84" s="342"/>
      <c r="AP84" s="342"/>
      <c r="AQ84" s="342" t="e">
        <f>AQ22+#REF!</f>
        <v>#REF!</v>
      </c>
      <c r="AR84" s="343"/>
      <c r="AS84" s="343"/>
      <c r="AT84" s="343"/>
      <c r="AU84" s="343"/>
      <c r="AV84" s="344"/>
      <c r="AW84" s="344"/>
      <c r="AX84" s="344"/>
      <c r="AY84" s="344"/>
      <c r="BA84" s="342" t="e">
        <f>BA22+#REF!</f>
        <v>#REF!</v>
      </c>
      <c r="BB84" s="342"/>
      <c r="BD84" s="342" t="e">
        <f>BD22+#REF!</f>
        <v>#REF!</v>
      </c>
      <c r="BE84" s="342"/>
    </row>
    <row r="85" spans="1:57" s="267" customFormat="1" hidden="1">
      <c r="A85" s="264" t="s">
        <v>130</v>
      </c>
      <c r="B85" s="264">
        <f t="shared" ref="B85:K85" si="118">B33</f>
        <v>19511.136086836876</v>
      </c>
      <c r="C85" s="264">
        <f t="shared" si="118"/>
        <v>7645.674741341134</v>
      </c>
      <c r="D85" s="264">
        <f t="shared" si="118"/>
        <v>2803.5674093187295</v>
      </c>
      <c r="E85" s="264">
        <f t="shared" si="118"/>
        <v>2858.3682896094142</v>
      </c>
      <c r="F85" s="264">
        <f t="shared" si="118"/>
        <v>2004.0345965165329</v>
      </c>
      <c r="G85" s="264">
        <f t="shared" si="118"/>
        <v>5013.5581226605464</v>
      </c>
      <c r="H85" s="264">
        <f t="shared" si="118"/>
        <v>3738.1708889933316</v>
      </c>
      <c r="I85" s="264">
        <f t="shared" si="118"/>
        <v>2348.1855661415389</v>
      </c>
      <c r="J85" s="264">
        <f t="shared" si="118"/>
        <v>26411.559614581227</v>
      </c>
      <c r="K85" s="264">
        <f t="shared" si="118"/>
        <v>45922.695701418095</v>
      </c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G85" s="268"/>
      <c r="AH85" s="268"/>
      <c r="AI85" s="265"/>
      <c r="AJ85" s="265"/>
      <c r="AK85" s="381"/>
      <c r="AL85" s="381"/>
      <c r="AM85" s="268"/>
      <c r="AN85" s="342">
        <f>AN33</f>
        <v>27156.810828178011</v>
      </c>
      <c r="AO85" s="342"/>
      <c r="AP85" s="342"/>
      <c r="AQ85" s="342">
        <f>AQ33</f>
        <v>18765.884873240095</v>
      </c>
      <c r="AR85" s="343"/>
      <c r="AS85" s="343"/>
      <c r="AT85" s="343"/>
      <c r="AU85" s="343"/>
      <c r="AV85" s="344"/>
      <c r="AW85" s="344"/>
      <c r="AX85" s="344"/>
      <c r="AY85" s="344"/>
      <c r="BA85" s="342">
        <f>BA33</f>
        <v>32170.368950838554</v>
      </c>
      <c r="BB85" s="342"/>
      <c r="BD85" s="342">
        <f>BD33</f>
        <v>23553.191324971813</v>
      </c>
      <c r="BE85" s="342"/>
    </row>
    <row r="86" spans="1:57" s="267" customFormat="1" hidden="1">
      <c r="A86" s="264"/>
      <c r="B86" s="264" t="e">
        <f t="shared" ref="B86:K86" si="119">B85-B84</f>
        <v>#REF!</v>
      </c>
      <c r="C86" s="264" t="e">
        <f t="shared" si="119"/>
        <v>#REF!</v>
      </c>
      <c r="D86" s="264" t="e">
        <f t="shared" si="119"/>
        <v>#REF!</v>
      </c>
      <c r="E86" s="264" t="e">
        <f t="shared" si="119"/>
        <v>#REF!</v>
      </c>
      <c r="F86" s="264" t="e">
        <f t="shared" si="119"/>
        <v>#REF!</v>
      </c>
      <c r="G86" s="264" t="e">
        <f t="shared" si="119"/>
        <v>#REF!</v>
      </c>
      <c r="H86" s="264" t="e">
        <f t="shared" si="119"/>
        <v>#REF!</v>
      </c>
      <c r="I86" s="264" t="e">
        <f t="shared" si="119"/>
        <v>#REF!</v>
      </c>
      <c r="J86" s="264" t="e">
        <f t="shared" si="119"/>
        <v>#REF!</v>
      </c>
      <c r="K86" s="264" t="e">
        <f t="shared" si="119"/>
        <v>#REF!</v>
      </c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G86" s="268"/>
      <c r="AH86" s="268"/>
      <c r="AI86" s="265"/>
      <c r="AJ86" s="265"/>
      <c r="AK86" s="381"/>
      <c r="AL86" s="381"/>
      <c r="AM86" s="268"/>
      <c r="AN86" s="342" t="e">
        <f>AN85-AN84</f>
        <v>#REF!</v>
      </c>
      <c r="AO86" s="342"/>
      <c r="AP86" s="342"/>
      <c r="AQ86" s="342" t="e">
        <f>AQ85-AQ84</f>
        <v>#REF!</v>
      </c>
      <c r="AR86" s="343"/>
      <c r="AS86" s="343"/>
      <c r="AT86" s="343"/>
      <c r="AU86" s="343"/>
      <c r="AV86" s="344"/>
      <c r="AW86" s="344"/>
      <c r="AX86" s="344"/>
      <c r="AY86" s="344"/>
      <c r="BA86" s="342" t="e">
        <f>BA85-BA84</f>
        <v>#REF!</v>
      </c>
      <c r="BB86" s="342"/>
      <c r="BD86" s="342" t="e">
        <f>BD85-BD84</f>
        <v>#REF!</v>
      </c>
      <c r="BE86" s="342"/>
    </row>
    <row r="87" spans="1:57" s="267" customFormat="1" hidden="1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G87" s="268"/>
      <c r="AH87" s="268"/>
      <c r="AI87" s="265"/>
      <c r="AJ87" s="265"/>
      <c r="AK87" s="381"/>
      <c r="AL87" s="381"/>
      <c r="AM87" s="268"/>
      <c r="AN87" s="342"/>
      <c r="AO87" s="342"/>
      <c r="AP87" s="342"/>
      <c r="AQ87" s="342"/>
      <c r="AR87" s="343"/>
      <c r="AS87" s="343"/>
      <c r="AT87" s="343"/>
      <c r="AU87" s="343"/>
      <c r="AV87" s="344"/>
      <c r="AW87" s="344"/>
      <c r="AX87" s="344"/>
      <c r="AY87" s="344"/>
      <c r="BA87" s="342"/>
      <c r="BB87" s="342"/>
      <c r="BD87" s="342"/>
      <c r="BE87" s="342"/>
    </row>
    <row r="88" spans="1:57" s="267" customFormat="1" hidden="1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G88" s="268"/>
      <c r="AH88" s="268"/>
      <c r="AI88" s="265"/>
      <c r="AJ88" s="265"/>
      <c r="AK88" s="381"/>
      <c r="AL88" s="381"/>
      <c r="AM88" s="268"/>
      <c r="AN88" s="342"/>
      <c r="AO88" s="342"/>
      <c r="AP88" s="342"/>
      <c r="AQ88" s="342"/>
      <c r="AR88" s="343"/>
      <c r="AS88" s="343"/>
      <c r="AT88" s="343"/>
      <c r="AU88" s="343"/>
      <c r="AV88" s="344"/>
      <c r="AW88" s="344"/>
      <c r="AX88" s="344"/>
      <c r="AY88" s="344"/>
      <c r="BA88" s="342"/>
      <c r="BB88" s="342"/>
      <c r="BD88" s="342"/>
      <c r="BE88" s="342"/>
    </row>
    <row r="89" spans="1:57" hidden="1">
      <c r="A89" s="226" t="s">
        <v>161</v>
      </c>
    </row>
    <row r="90" spans="1:57" hidden="1">
      <c r="A90" s="226" t="s">
        <v>162</v>
      </c>
      <c r="C90" s="1">
        <f>C49/B49</f>
        <v>5.4069428070645174</v>
      </c>
    </row>
    <row r="91" spans="1:57" hidden="1"/>
    <row r="92" spans="1:57" hidden="1"/>
    <row r="93" spans="1:57" hidden="1"/>
    <row r="94" spans="1:57" hidden="1">
      <c r="A94" s="380" t="s">
        <v>194</v>
      </c>
    </row>
    <row r="95" spans="1:57" hidden="1">
      <c r="A95" s="225" t="s">
        <v>193</v>
      </c>
      <c r="B95" s="16">
        <v>1042.6212525090427</v>
      </c>
      <c r="C95" s="16">
        <v>157.95307206347428</v>
      </c>
      <c r="D95" s="16">
        <v>-389.35216188522656</v>
      </c>
      <c r="E95" s="16">
        <v>-2.7741506117970687</v>
      </c>
      <c r="F95" s="16">
        <v>-157.22068880865618</v>
      </c>
      <c r="G95" s="16">
        <v>156.24368062608636</v>
      </c>
      <c r="H95" s="16">
        <v>-417.04865295856337</v>
      </c>
      <c r="I95" s="16">
        <v>-390.42235093435988</v>
      </c>
      <c r="J95" s="17">
        <f t="shared" ref="J95" si="120">C95+D95+E95+F95+G95+H95+I95</f>
        <v>-1042.6212525090425</v>
      </c>
      <c r="K95" s="37">
        <f t="shared" ref="K95" si="121">B95+J95</f>
        <v>0</v>
      </c>
      <c r="L95" s="38">
        <v>105.88896857205407</v>
      </c>
      <c r="M95" s="39">
        <v>16.0417676537277</v>
      </c>
      <c r="N95" s="39">
        <v>-39.542737819809112</v>
      </c>
      <c r="O95" s="39">
        <v>-0.28174367848326298</v>
      </c>
      <c r="P95" s="39">
        <v>-15.96738656158565</v>
      </c>
      <c r="Q95" s="39">
        <v>15.86816127868468</v>
      </c>
      <c r="R95" s="39">
        <v>-42.355602861417609</v>
      </c>
      <c r="S95" s="39">
        <v>-39.651426583170803</v>
      </c>
      <c r="T95" s="247">
        <f>M95+N95+O95+P95+Q95+R95+S95</f>
        <v>-105.88896857205405</v>
      </c>
      <c r="U95" s="40">
        <f>L95+T95</f>
        <v>0</v>
      </c>
      <c r="V95" s="41">
        <f t="shared" ref="V95:AC95" si="122">B95+L95</f>
        <v>1148.5102210810969</v>
      </c>
      <c r="W95" s="248">
        <f t="shared" si="122"/>
        <v>173.99483971720198</v>
      </c>
      <c r="X95" s="248">
        <f t="shared" si="122"/>
        <v>-428.8948997050357</v>
      </c>
      <c r="Y95" s="248">
        <f t="shared" si="122"/>
        <v>-3.0558942902803317</v>
      </c>
      <c r="Z95" s="248">
        <f t="shared" si="122"/>
        <v>-173.18807537024182</v>
      </c>
      <c r="AA95" s="248">
        <f t="shared" si="122"/>
        <v>172.11184190477104</v>
      </c>
      <c r="AB95" s="42">
        <f t="shared" si="122"/>
        <v>-459.40425581998096</v>
      </c>
      <c r="AC95" s="208">
        <f t="shared" si="122"/>
        <v>-430.07377751753069</v>
      </c>
      <c r="AD95" s="249">
        <f t="shared" ref="AD95" si="123">W95+X95+Y95+Z95+AA95+AB95+AC95</f>
        <v>-1148.5102210810965</v>
      </c>
      <c r="AE95" s="43">
        <f t="shared" ref="AE95" si="124">V95+AD95</f>
        <v>0</v>
      </c>
      <c r="AN95" s="332">
        <f t="shared" ref="AN95" si="125">B95+C95</f>
        <v>1200.5743245725171</v>
      </c>
      <c r="AO95" s="122">
        <f t="shared" ref="AO95" si="126">E95+G95</f>
        <v>153.46953001428929</v>
      </c>
      <c r="AP95" s="356">
        <f t="shared" ref="AP95" si="127">F95+H95+I95</f>
        <v>-964.69169270157943</v>
      </c>
      <c r="AQ95" s="333">
        <f t="shared" ref="AQ95" si="128">SUM(D95:I95)</f>
        <v>-1200.5743245725166</v>
      </c>
      <c r="AR95" s="334">
        <f t="shared" ref="AR95" si="129">L95+M95</f>
        <v>121.93073622578177</v>
      </c>
      <c r="AS95" s="361">
        <f t="shared" ref="AS95" si="130">O95+Q95</f>
        <v>15.586417600201417</v>
      </c>
      <c r="AT95" s="369">
        <f t="shared" ref="AT95" si="131">P95+R95+S95</f>
        <v>-97.974416006174067</v>
      </c>
      <c r="AU95" s="335">
        <f t="shared" ref="AU95" si="132">SUM(N95:S95)</f>
        <v>-121.93073622578174</v>
      </c>
      <c r="AV95" s="336">
        <f t="shared" ref="AV95" si="133">V95+W95</f>
        <v>1322.5050607982989</v>
      </c>
      <c r="AW95" s="365">
        <f t="shared" ref="AW95" si="134">Y95+AA95</f>
        <v>169.05594761449072</v>
      </c>
      <c r="AX95" s="372">
        <f t="shared" ref="AX95" si="135">Z95+AB95+AC95</f>
        <v>-1062.6661087077534</v>
      </c>
      <c r="AY95" s="337">
        <f t="shared" ref="AY95" si="136">SUM(X95:AC95)</f>
        <v>-1322.5050607982985</v>
      </c>
      <c r="AZ95" s="402"/>
      <c r="BA95" s="332">
        <f t="shared" ref="BA95" si="137">B95+C95+G95</f>
        <v>1356.8180051986035</v>
      </c>
      <c r="BB95" s="122">
        <f t="shared" ref="BB95" si="138">D95+F95+H95+I95</f>
        <v>-1354.043854586806</v>
      </c>
      <c r="BC95" s="402"/>
      <c r="BD95" s="332">
        <f t="shared" ref="BD95" si="139">J95-E95</f>
        <v>-1039.8471018972455</v>
      </c>
      <c r="BE95" s="122"/>
    </row>
    <row r="96" spans="1:57" hidden="1">
      <c r="A96" s="212" t="s">
        <v>126</v>
      </c>
      <c r="B96" s="213"/>
      <c r="C96" s="213"/>
      <c r="D96" s="213"/>
      <c r="E96" s="213"/>
      <c r="F96" s="213"/>
      <c r="G96" s="213"/>
      <c r="H96" s="213"/>
      <c r="I96" s="214"/>
      <c r="J96" s="206"/>
      <c r="K96" s="215"/>
      <c r="L96" s="216"/>
      <c r="M96" s="217"/>
      <c r="N96" s="217"/>
      <c r="O96" s="217"/>
      <c r="P96" s="217"/>
      <c r="Q96" s="217"/>
      <c r="R96" s="217"/>
      <c r="S96" s="258"/>
      <c r="T96" s="218"/>
      <c r="U96" s="219"/>
      <c r="V96" s="220"/>
      <c r="W96" s="221"/>
      <c r="X96" s="221"/>
      <c r="Y96" s="221"/>
      <c r="Z96" s="221"/>
      <c r="AA96" s="221"/>
      <c r="AB96" s="221"/>
      <c r="AC96" s="222"/>
      <c r="AD96" s="223"/>
      <c r="AE96" s="224"/>
      <c r="AN96" s="299"/>
      <c r="AO96" s="350"/>
      <c r="AP96" s="354"/>
      <c r="AQ96" s="317"/>
      <c r="AR96" s="318"/>
      <c r="AS96" s="358"/>
      <c r="AT96" s="366"/>
      <c r="AU96" s="319"/>
      <c r="AV96" s="320"/>
      <c r="AW96" s="362"/>
      <c r="AX96" s="370"/>
      <c r="AY96" s="321"/>
      <c r="BA96" s="299"/>
      <c r="BB96" s="350"/>
      <c r="BD96" s="299"/>
      <c r="BE96" s="350"/>
    </row>
    <row r="97" spans="1:57" hidden="1">
      <c r="A97" s="253" t="s">
        <v>160</v>
      </c>
      <c r="B97" s="231">
        <f t="shared" ref="B97:AE97" si="140">B28+B95</f>
        <v>1804.0487705918695</v>
      </c>
      <c r="C97" s="231">
        <f t="shared" si="140"/>
        <v>529.13017540434271</v>
      </c>
      <c r="D97" s="231">
        <f t="shared" si="140"/>
        <v>332.17926111400641</v>
      </c>
      <c r="E97" s="231">
        <f t="shared" si="140"/>
        <v>427.91588987858142</v>
      </c>
      <c r="F97" s="231">
        <f t="shared" si="140"/>
        <v>171.29109570282503</v>
      </c>
      <c r="G97" s="231">
        <f t="shared" si="140"/>
        <v>432.17961979489547</v>
      </c>
      <c r="H97" s="231">
        <f t="shared" si="140"/>
        <v>52.232728027817984</v>
      </c>
      <c r="I97" s="232">
        <f t="shared" si="140"/>
        <v>140.52859148419464</v>
      </c>
      <c r="J97" s="233">
        <f t="shared" si="140"/>
        <v>2085.4573614066639</v>
      </c>
      <c r="K97" s="234">
        <f t="shared" si="140"/>
        <v>3889.506131998533</v>
      </c>
      <c r="L97" s="235">
        <f t="shared" si="140"/>
        <v>183.21980595729173</v>
      </c>
      <c r="M97" s="236">
        <f t="shared" si="140"/>
        <v>53.738640353899711</v>
      </c>
      <c r="N97" s="236">
        <f t="shared" si="140"/>
        <v>33.736238596463956</v>
      </c>
      <c r="O97" s="236">
        <f t="shared" si="140"/>
        <v>43.459283134498236</v>
      </c>
      <c r="P97" s="236">
        <f t="shared" si="140"/>
        <v>17.39638186532347</v>
      </c>
      <c r="Q97" s="236">
        <f t="shared" si="140"/>
        <v>43.892308993142322</v>
      </c>
      <c r="R97" s="236">
        <f t="shared" si="140"/>
        <v>5.3047736014016067</v>
      </c>
      <c r="S97" s="237">
        <f t="shared" si="140"/>
        <v>14.272131487187259</v>
      </c>
      <c r="T97" s="238">
        <f t="shared" si="140"/>
        <v>211.79975803191655</v>
      </c>
      <c r="U97" s="239">
        <f t="shared" si="140"/>
        <v>395.01956398920828</v>
      </c>
      <c r="V97" s="240">
        <f t="shared" si="140"/>
        <v>3135.7787976302584</v>
      </c>
      <c r="W97" s="241">
        <f t="shared" si="140"/>
        <v>756.86365547544438</v>
      </c>
      <c r="X97" s="241">
        <f t="shared" si="140"/>
        <v>-62.97939999456537</v>
      </c>
      <c r="Y97" s="241">
        <f t="shared" si="140"/>
        <v>468.31927872279931</v>
      </c>
      <c r="Z97" s="241">
        <f t="shared" si="140"/>
        <v>15.499402197906704</v>
      </c>
      <c r="AA97" s="241">
        <f t="shared" si="140"/>
        <v>648.18377069280882</v>
      </c>
      <c r="AB97" s="241">
        <f t="shared" si="140"/>
        <v>-401.8667541907613</v>
      </c>
      <c r="AC97" s="242">
        <f t="shared" si="140"/>
        <v>-275.27305454614884</v>
      </c>
      <c r="AD97" s="243">
        <f t="shared" si="140"/>
        <v>1148.7468983574836</v>
      </c>
      <c r="AE97" s="244">
        <f t="shared" si="140"/>
        <v>4284.5256959877415</v>
      </c>
      <c r="AN97" s="328">
        <f t="shared" ref="AN97:AN98" si="141">B97+C97</f>
        <v>2333.178945996212</v>
      </c>
      <c r="AO97" s="351">
        <f t="shared" ref="AO97:AO98" si="142">E97+G97</f>
        <v>860.09550967347695</v>
      </c>
      <c r="AP97" s="355">
        <f t="shared" ref="AP97:AP98" si="143">F97+H97+I97</f>
        <v>364.05241521483765</v>
      </c>
      <c r="AQ97" s="329">
        <f t="shared" ref="AQ97:AQ98" si="144">SUM(D97:I97)</f>
        <v>1556.327186002321</v>
      </c>
      <c r="AR97" s="330">
        <f t="shared" ref="AR97:AR98" si="145">L97+M97</f>
        <v>236.95844631119144</v>
      </c>
      <c r="AS97" s="360">
        <f t="shared" ref="AS97:AS98" si="146">O97+Q97</f>
        <v>87.351592127640558</v>
      </c>
      <c r="AT97" s="368">
        <f t="shared" ref="AT97:AT98" si="147">P97+R97+S97</f>
        <v>36.973286953912336</v>
      </c>
      <c r="AU97" s="331">
        <f t="shared" ref="AU97:AU98" si="148">SUM(N97:S97)</f>
        <v>158.06111767801684</v>
      </c>
      <c r="AV97" s="290">
        <f t="shared" ref="AV97:AV98" si="149">V97+W97</f>
        <v>3892.6424531057028</v>
      </c>
      <c r="AW97" s="364">
        <f t="shared" ref="AW97:AW98" si="150">Y97+AA97</f>
        <v>1116.5030494156081</v>
      </c>
      <c r="AX97" s="291">
        <f t="shared" ref="AX97:AX98" si="151">Z97+AB97+AC97</f>
        <v>-661.64040653900338</v>
      </c>
      <c r="AY97" s="292">
        <f t="shared" ref="AY97:AY98" si="152">SUM(X97:AC97)</f>
        <v>391.88324288203933</v>
      </c>
      <c r="BA97" s="328">
        <f t="shared" ref="BA97:BA98" si="153">B97+C97+G97</f>
        <v>2765.3585657911076</v>
      </c>
      <c r="BB97" s="351">
        <f t="shared" ref="BB97:BB98" si="154">D97+F97+H97+I97</f>
        <v>696.23167632884406</v>
      </c>
      <c r="BD97" s="328">
        <f t="shared" ref="BD97:BD98" si="155">J97-E97</f>
        <v>1657.5414715280826</v>
      </c>
      <c r="BE97" s="117"/>
    </row>
    <row r="98" spans="1:57" s="402" customFormat="1" hidden="1">
      <c r="A98" s="225" t="s">
        <v>124</v>
      </c>
      <c r="B98" s="16">
        <f t="shared" ref="B98:AE98" si="156">B33+B95</f>
        <v>20553.757339345917</v>
      </c>
      <c r="C98" s="16">
        <f t="shared" si="156"/>
        <v>7803.6278134046079</v>
      </c>
      <c r="D98" s="16">
        <f t="shared" si="156"/>
        <v>2414.215247433503</v>
      </c>
      <c r="E98" s="16">
        <f t="shared" si="156"/>
        <v>2855.5941389976169</v>
      </c>
      <c r="F98" s="16">
        <f t="shared" si="156"/>
        <v>1846.8139077078768</v>
      </c>
      <c r="G98" s="16">
        <f t="shared" si="156"/>
        <v>5169.801803286633</v>
      </c>
      <c r="H98" s="16">
        <f t="shared" si="156"/>
        <v>3321.1222360347683</v>
      </c>
      <c r="I98" s="63">
        <f t="shared" si="156"/>
        <v>1957.763215207179</v>
      </c>
      <c r="J98" s="17">
        <f t="shared" si="156"/>
        <v>25368.938362072186</v>
      </c>
      <c r="K98" s="37">
        <f t="shared" si="156"/>
        <v>45922.695701418095</v>
      </c>
      <c r="L98" s="38">
        <f t="shared" si="156"/>
        <v>2001.9723728846184</v>
      </c>
      <c r="M98" s="39">
        <f t="shared" si="156"/>
        <v>774.32101665934124</v>
      </c>
      <c r="N98" s="39">
        <f t="shared" si="156"/>
        <v>243.14837413464167</v>
      </c>
      <c r="O98" s="39">
        <f t="shared" si="156"/>
        <v>287.82039173630346</v>
      </c>
      <c r="P98" s="39">
        <f t="shared" si="156"/>
        <v>186.06585478083019</v>
      </c>
      <c r="Q98" s="39">
        <f t="shared" si="156"/>
        <v>517.61269451918531</v>
      </c>
      <c r="R98" s="39">
        <f t="shared" si="156"/>
        <v>334.7552087635226</v>
      </c>
      <c r="S98" s="246">
        <f t="shared" si="156"/>
        <v>197.56115892136023</v>
      </c>
      <c r="T98" s="247">
        <f t="shared" si="156"/>
        <v>2541.2846995151845</v>
      </c>
      <c r="U98" s="40">
        <f t="shared" si="156"/>
        <v>4543.2570723998024</v>
      </c>
      <c r="V98" s="41">
        <f t="shared" si="156"/>
        <v>23704.239933311637</v>
      </c>
      <c r="W98" s="42">
        <f t="shared" si="156"/>
        <v>8751.9436697811507</v>
      </c>
      <c r="X98" s="42">
        <f t="shared" si="156"/>
        <v>2228.4687218631084</v>
      </c>
      <c r="Y98" s="42">
        <f t="shared" si="156"/>
        <v>3140.3586364436405</v>
      </c>
      <c r="Z98" s="42">
        <f t="shared" si="156"/>
        <v>1859.6916871184651</v>
      </c>
      <c r="AA98" s="42">
        <f t="shared" si="156"/>
        <v>5859.5263397105891</v>
      </c>
      <c r="AB98" s="42">
        <f t="shared" si="156"/>
        <v>3196.4731889783106</v>
      </c>
      <c r="AC98" s="248">
        <f t="shared" si="156"/>
        <v>1725.2505966110084</v>
      </c>
      <c r="AD98" s="249">
        <f t="shared" si="156"/>
        <v>26761.712840506269</v>
      </c>
      <c r="AE98" s="43">
        <f t="shared" si="156"/>
        <v>50465.952773817909</v>
      </c>
      <c r="AG98" s="115"/>
      <c r="AH98" s="115"/>
      <c r="AI98" s="403"/>
      <c r="AJ98" s="403"/>
      <c r="AK98" s="404"/>
      <c r="AL98" s="404"/>
      <c r="AM98" s="115"/>
      <c r="AN98" s="332">
        <f t="shared" si="141"/>
        <v>28357.385152750525</v>
      </c>
      <c r="AO98" s="122">
        <f t="shared" si="142"/>
        <v>8025.3959422842499</v>
      </c>
      <c r="AP98" s="356">
        <f t="shared" si="143"/>
        <v>7125.6993589498243</v>
      </c>
      <c r="AQ98" s="333">
        <f t="shared" si="144"/>
        <v>17565.310548667574</v>
      </c>
      <c r="AR98" s="334">
        <f t="shared" si="145"/>
        <v>2776.2933895439596</v>
      </c>
      <c r="AS98" s="361">
        <f t="shared" si="146"/>
        <v>805.43308625548877</v>
      </c>
      <c r="AT98" s="369">
        <f t="shared" si="147"/>
        <v>718.38222246571308</v>
      </c>
      <c r="AU98" s="335">
        <f t="shared" si="148"/>
        <v>1766.9636828558434</v>
      </c>
      <c r="AV98" s="336">
        <f t="shared" si="149"/>
        <v>32456.183603092788</v>
      </c>
      <c r="AW98" s="365">
        <f t="shared" si="150"/>
        <v>8999.8849761542297</v>
      </c>
      <c r="AX98" s="372">
        <f t="shared" si="151"/>
        <v>6781.4154727077839</v>
      </c>
      <c r="AY98" s="337">
        <f t="shared" si="152"/>
        <v>18009.769170725122</v>
      </c>
      <c r="BA98" s="332">
        <f t="shared" si="153"/>
        <v>33527.186956037156</v>
      </c>
      <c r="BB98" s="122">
        <f t="shared" si="154"/>
        <v>9539.9146063833268</v>
      </c>
      <c r="BD98" s="332">
        <f t="shared" si="155"/>
        <v>22513.344223074568</v>
      </c>
      <c r="BE98" s="122"/>
    </row>
    <row r="99" spans="1:57" s="402" customFormat="1" ht="7.5" hidden="1" customHeight="1">
      <c r="A99" s="225"/>
      <c r="B99" s="16"/>
      <c r="C99" s="16"/>
      <c r="D99" s="16"/>
      <c r="E99" s="16"/>
      <c r="F99" s="16"/>
      <c r="G99" s="16"/>
      <c r="H99" s="16"/>
      <c r="I99" s="63"/>
      <c r="J99" s="17"/>
      <c r="K99" s="37"/>
      <c r="L99" s="38"/>
      <c r="M99" s="39"/>
      <c r="N99" s="39"/>
      <c r="O99" s="39"/>
      <c r="P99" s="39"/>
      <c r="Q99" s="39"/>
      <c r="R99" s="39"/>
      <c r="S99" s="246"/>
      <c r="T99" s="247"/>
      <c r="U99" s="40"/>
      <c r="V99" s="41"/>
      <c r="W99" s="42"/>
      <c r="X99" s="42"/>
      <c r="Y99" s="42"/>
      <c r="Z99" s="42"/>
      <c r="AA99" s="42"/>
      <c r="AB99" s="42"/>
      <c r="AC99" s="248"/>
      <c r="AD99" s="249"/>
      <c r="AE99" s="43"/>
      <c r="AG99" s="115"/>
      <c r="AH99" s="115"/>
      <c r="AI99" s="403"/>
      <c r="AJ99" s="403"/>
      <c r="AK99" s="404"/>
      <c r="AL99" s="404"/>
      <c r="AM99" s="115"/>
      <c r="AN99" s="332"/>
      <c r="AO99" s="122"/>
      <c r="AP99" s="356"/>
      <c r="AQ99" s="333"/>
      <c r="AR99" s="334"/>
      <c r="AS99" s="361"/>
      <c r="AT99" s="369"/>
      <c r="AU99" s="335"/>
      <c r="AV99" s="336"/>
      <c r="AW99" s="365"/>
      <c r="AX99" s="372"/>
      <c r="AY99" s="337"/>
      <c r="BA99" s="332"/>
      <c r="BB99" s="122"/>
      <c r="BD99" s="332"/>
      <c r="BE99" s="122"/>
    </row>
    <row r="100" spans="1:57" s="402" customFormat="1" hidden="1">
      <c r="A100" s="225" t="s">
        <v>125</v>
      </c>
      <c r="B100" s="16">
        <f t="shared" ref="B100:AE100" si="157">B98-B24</f>
        <v>900.64457222623241</v>
      </c>
      <c r="C100" s="16">
        <f t="shared" si="157"/>
        <v>-6676.8372689130574</v>
      </c>
      <c r="D100" s="16">
        <f t="shared" si="157"/>
        <v>416.85508722260056</v>
      </c>
      <c r="E100" s="16">
        <f t="shared" si="157"/>
        <v>1112.1203067545569</v>
      </c>
      <c r="F100" s="16">
        <f t="shared" si="157"/>
        <v>847.64528332685893</v>
      </c>
      <c r="G100" s="16">
        <f t="shared" si="157"/>
        <v>1106.8888386533026</v>
      </c>
      <c r="H100" s="16">
        <f t="shared" si="157"/>
        <v>1363.7533831539497</v>
      </c>
      <c r="I100" s="63">
        <f t="shared" si="157"/>
        <v>928.92979757555872</v>
      </c>
      <c r="J100" s="17">
        <f t="shared" si="157"/>
        <v>-900.64457222623241</v>
      </c>
      <c r="K100" s="37">
        <f t="shared" si="157"/>
        <v>0</v>
      </c>
      <c r="L100" s="38">
        <f t="shared" si="157"/>
        <v>-2069.2766118865052</v>
      </c>
      <c r="M100" s="39">
        <f t="shared" si="157"/>
        <v>451.66743251706976</v>
      </c>
      <c r="N100" s="39">
        <f t="shared" si="157"/>
        <v>214.39694208159941</v>
      </c>
      <c r="O100" s="39">
        <f t="shared" si="157"/>
        <v>270.28976550476449</v>
      </c>
      <c r="P100" s="39">
        <f t="shared" si="157"/>
        <v>161.97880055243212</v>
      </c>
      <c r="Q100" s="39">
        <f t="shared" si="157"/>
        <v>486.68901066938253</v>
      </c>
      <c r="R100" s="39">
        <f t="shared" si="157"/>
        <v>302.37027351526632</v>
      </c>
      <c r="S100" s="246">
        <f t="shared" si="157"/>
        <v>181.88438704599025</v>
      </c>
      <c r="T100" s="247">
        <f t="shared" si="157"/>
        <v>2069.2766118865047</v>
      </c>
      <c r="U100" s="40">
        <f t="shared" si="157"/>
        <v>0</v>
      </c>
      <c r="V100" s="41">
        <f t="shared" si="157"/>
        <v>-2011.8927574838999</v>
      </c>
      <c r="W100" s="42">
        <f t="shared" si="157"/>
        <v>-3861.6719293887836</v>
      </c>
      <c r="X100" s="42">
        <f t="shared" si="157"/>
        <v>296.24368170330581</v>
      </c>
      <c r="Y100" s="42">
        <f t="shared" si="157"/>
        <v>1313.874227166124</v>
      </c>
      <c r="Z100" s="42">
        <f t="shared" si="157"/>
        <v>806.41092632415598</v>
      </c>
      <c r="AA100" s="42">
        <f t="shared" si="157"/>
        <v>1587.2336120674909</v>
      </c>
      <c r="AB100" s="42">
        <f t="shared" si="157"/>
        <v>1227.0320928682891</v>
      </c>
      <c r="AC100" s="248">
        <f t="shared" si="157"/>
        <v>642.7701467433285</v>
      </c>
      <c r="AD100" s="249">
        <f t="shared" si="157"/>
        <v>2011.8927574838999</v>
      </c>
      <c r="AE100" s="43">
        <f t="shared" si="157"/>
        <v>0</v>
      </c>
      <c r="AG100" s="115"/>
      <c r="AH100" s="115"/>
      <c r="AI100" s="403"/>
      <c r="AJ100" s="403"/>
      <c r="AK100" s="404"/>
      <c r="AL100" s="404"/>
      <c r="AM100" s="115"/>
      <c r="AN100" s="332">
        <f t="shared" ref="AN100" si="158">B100+C100</f>
        <v>-5776.192696686825</v>
      </c>
      <c r="AO100" s="122">
        <f t="shared" ref="AO100" si="159">E100+G100</f>
        <v>2219.0091454078593</v>
      </c>
      <c r="AP100" s="356">
        <f t="shared" ref="AP100" si="160">F100+H100+I100</f>
        <v>3140.328464056367</v>
      </c>
      <c r="AQ100" s="333">
        <f t="shared" ref="AQ100" si="161">SUM(D100:I100)</f>
        <v>5776.1926966868277</v>
      </c>
      <c r="AR100" s="334">
        <f t="shared" ref="AR100" si="162">L100+M100</f>
        <v>-1617.6091793694354</v>
      </c>
      <c r="AS100" s="361">
        <f t="shared" ref="AS100" si="163">O100+Q100</f>
        <v>756.97877617414701</v>
      </c>
      <c r="AT100" s="369">
        <f t="shared" ref="AT100" si="164">P100+R100+S100</f>
        <v>646.23346111368869</v>
      </c>
      <c r="AU100" s="335">
        <f t="shared" ref="AU100" si="165">SUM(N100:S100)</f>
        <v>1617.609179369435</v>
      </c>
      <c r="AV100" s="336">
        <f t="shared" ref="AV100" si="166">V100+W100</f>
        <v>-5873.5646868726835</v>
      </c>
      <c r="AW100" s="365">
        <f t="shared" ref="AW100" si="167">Y100+AA100</f>
        <v>2901.1078392336149</v>
      </c>
      <c r="AX100" s="372">
        <f t="shared" ref="AX100" si="168">Z100+AB100+AC100</f>
        <v>2676.2131659357738</v>
      </c>
      <c r="AY100" s="337">
        <f t="shared" ref="AY100" si="169">SUM(X100:AC100)</f>
        <v>5873.5646868726944</v>
      </c>
      <c r="BA100" s="332">
        <f t="shared" ref="BA100" si="170">B100+C100+G100</f>
        <v>-4669.3038580335224</v>
      </c>
      <c r="BB100" s="122">
        <f t="shared" ref="BB100" si="171">D100+F100+H100+I100</f>
        <v>3557.1835512789685</v>
      </c>
      <c r="BD100" s="332">
        <f t="shared" ref="BD100" si="172">J100-E100</f>
        <v>-2012.7648789807893</v>
      </c>
      <c r="BE100" s="122"/>
    </row>
    <row r="101" spans="1:57" hidden="1">
      <c r="A101" s="226"/>
      <c r="B101" s="8"/>
      <c r="C101" s="8"/>
      <c r="D101" s="8"/>
      <c r="E101" s="8"/>
      <c r="F101" s="8"/>
      <c r="G101" s="8"/>
      <c r="H101" s="8"/>
      <c r="I101" s="60"/>
      <c r="J101" s="13"/>
      <c r="K101" s="29"/>
      <c r="L101" s="31"/>
      <c r="M101" s="32"/>
      <c r="N101" s="32"/>
      <c r="O101" s="32"/>
      <c r="P101" s="32"/>
      <c r="Q101" s="32"/>
      <c r="R101" s="32"/>
      <c r="S101" s="227"/>
      <c r="T101" s="228"/>
      <c r="U101" s="33"/>
      <c r="V101" s="34"/>
      <c r="W101" s="35"/>
      <c r="X101" s="35"/>
      <c r="Y101" s="35"/>
      <c r="Z101" s="35"/>
      <c r="AA101" s="35"/>
      <c r="AB101" s="35"/>
      <c r="AC101" s="229"/>
      <c r="AD101" s="230"/>
      <c r="AE101" s="36"/>
      <c r="AN101" s="322"/>
      <c r="AO101" s="117"/>
      <c r="AP101" s="281"/>
      <c r="AQ101" s="323"/>
      <c r="AR101" s="324"/>
      <c r="AS101" s="359"/>
      <c r="AT101" s="367"/>
      <c r="AU101" s="325"/>
      <c r="AV101" s="326"/>
      <c r="AW101" s="363"/>
      <c r="AX101" s="371"/>
      <c r="AY101" s="327"/>
      <c r="BA101" s="322"/>
      <c r="BB101" s="117"/>
      <c r="BD101" s="322"/>
      <c r="BE101" s="117"/>
    </row>
    <row r="102" spans="1:57" hidden="1">
      <c r="A102" s="212" t="s">
        <v>127</v>
      </c>
      <c r="B102" s="213"/>
      <c r="C102" s="213"/>
      <c r="D102" s="213"/>
      <c r="E102" s="213"/>
      <c r="F102" s="213"/>
      <c r="G102" s="213"/>
      <c r="H102" s="213"/>
      <c r="I102" s="214"/>
      <c r="J102" s="206"/>
      <c r="K102" s="215"/>
      <c r="L102" s="216"/>
      <c r="M102" s="217"/>
      <c r="N102" s="217"/>
      <c r="O102" s="217"/>
      <c r="P102" s="217"/>
      <c r="Q102" s="217"/>
      <c r="R102" s="217"/>
      <c r="S102" s="258"/>
      <c r="T102" s="218"/>
      <c r="U102" s="219"/>
      <c r="V102" s="220"/>
      <c r="W102" s="221"/>
      <c r="X102" s="221"/>
      <c r="Y102" s="221"/>
      <c r="Z102" s="221"/>
      <c r="AA102" s="221"/>
      <c r="AB102" s="221"/>
      <c r="AC102" s="222"/>
      <c r="AD102" s="223"/>
      <c r="AE102" s="224"/>
      <c r="AG102" t="s">
        <v>171</v>
      </c>
      <c r="AN102" s="299"/>
      <c r="AO102" s="350"/>
      <c r="AP102" s="354"/>
      <c r="AQ102" s="317"/>
      <c r="AR102" s="318"/>
      <c r="AS102" s="358"/>
      <c r="AT102" s="366"/>
      <c r="AU102" s="319"/>
      <c r="AV102" s="320"/>
      <c r="AW102" s="362"/>
      <c r="AX102" s="370"/>
      <c r="AY102" s="321"/>
      <c r="BA102" s="299"/>
      <c r="BB102" s="350"/>
      <c r="BD102" s="299"/>
      <c r="BE102" s="350"/>
    </row>
    <row r="103" spans="1:57" hidden="1">
      <c r="A103" s="253" t="s">
        <v>160</v>
      </c>
      <c r="B103" s="231">
        <f t="shared" ref="B103:AE103" si="173">B43+B95</f>
        <v>7439.1518846020899</v>
      </c>
      <c r="C103" s="231">
        <f t="shared" si="173"/>
        <v>3186.0390880713016</v>
      </c>
      <c r="D103" s="231">
        <f t="shared" si="173"/>
        <v>732.02936254364806</v>
      </c>
      <c r="E103" s="231">
        <f t="shared" si="173"/>
        <v>746.66472847997989</v>
      </c>
      <c r="F103" s="231">
        <f t="shared" si="173"/>
        <v>372.52314753971461</v>
      </c>
      <c r="G103" s="231">
        <f t="shared" si="173"/>
        <v>1282.0347800366733</v>
      </c>
      <c r="H103" s="231">
        <f t="shared" si="173"/>
        <v>484.47021335914803</v>
      </c>
      <c r="I103" s="232">
        <f t="shared" si="173"/>
        <v>368.17196506434334</v>
      </c>
      <c r="J103" s="233">
        <f t="shared" si="173"/>
        <v>7171.9332850948094</v>
      </c>
      <c r="K103" s="234">
        <f t="shared" si="173"/>
        <v>14611.0851696969</v>
      </c>
      <c r="L103" s="235">
        <f t="shared" si="173"/>
        <v>312.09095725707175</v>
      </c>
      <c r="M103" s="236">
        <f t="shared" si="173"/>
        <v>62.843588396940333</v>
      </c>
      <c r="N103" s="236">
        <f t="shared" si="173"/>
        <v>36.533340916822233</v>
      </c>
      <c r="O103" s="236">
        <f t="shared" si="173"/>
        <v>45.919305593099779</v>
      </c>
      <c r="P103" s="236">
        <f t="shared" si="173"/>
        <v>18.404401068433849</v>
      </c>
      <c r="Q103" s="236">
        <f t="shared" si="173"/>
        <v>48.19185994136447</v>
      </c>
      <c r="R103" s="236">
        <f t="shared" si="173"/>
        <v>9.5088042700714794</v>
      </c>
      <c r="S103" s="237">
        <f t="shared" si="173"/>
        <v>16.826173287038507</v>
      </c>
      <c r="T103" s="238">
        <f t="shared" si="173"/>
        <v>238.22747347377066</v>
      </c>
      <c r="U103" s="239">
        <f t="shared" si="173"/>
        <v>550.31843073084246</v>
      </c>
      <c r="V103" s="240">
        <f t="shared" si="173"/>
        <v>8899.753062940259</v>
      </c>
      <c r="W103" s="241">
        <f t="shared" si="173"/>
        <v>3422.8775161854442</v>
      </c>
      <c r="X103" s="241">
        <f t="shared" si="173"/>
        <v>339.6678037554347</v>
      </c>
      <c r="Y103" s="241">
        <f t="shared" si="173"/>
        <v>789.52813978279937</v>
      </c>
      <c r="Z103" s="241">
        <f t="shared" si="173"/>
        <v>217.73947323790671</v>
      </c>
      <c r="AA103" s="241">
        <f t="shared" si="173"/>
        <v>1502.338481882809</v>
      </c>
      <c r="AB103" s="241">
        <f t="shared" si="173"/>
        <v>34.57476180923868</v>
      </c>
      <c r="AC103" s="242">
        <f t="shared" si="173"/>
        <v>-45.075639166148846</v>
      </c>
      <c r="AD103" s="243">
        <f t="shared" si="173"/>
        <v>6261.6505374874832</v>
      </c>
      <c r="AE103" s="244">
        <f t="shared" si="173"/>
        <v>15161.40360042774</v>
      </c>
      <c r="AG103"/>
      <c r="AN103" s="328">
        <f t="shared" ref="AN103:AN104" si="174">B103+C103</f>
        <v>10625.190972673392</v>
      </c>
      <c r="AO103" s="351">
        <f t="shared" ref="AO103:AO104" si="175">E103+G103</f>
        <v>2028.6995085166532</v>
      </c>
      <c r="AP103" s="355">
        <f t="shared" ref="AP103:AP104" si="176">F103+H103+I103</f>
        <v>1225.165325963206</v>
      </c>
      <c r="AQ103" s="329">
        <f t="shared" ref="AQ103:AQ104" si="177">SUM(D103:I103)</f>
        <v>3985.8941970235073</v>
      </c>
      <c r="AR103" s="330">
        <f t="shared" ref="AR103:AR104" si="178">L103+M103</f>
        <v>374.93454565401208</v>
      </c>
      <c r="AS103" s="360">
        <f t="shared" ref="AS103:AS104" si="179">O103+Q103</f>
        <v>94.111165534464249</v>
      </c>
      <c r="AT103" s="368">
        <f t="shared" ref="AT103:AT104" si="180">P103+R103+S103</f>
        <v>44.739378625543836</v>
      </c>
      <c r="AU103" s="331">
        <f t="shared" ref="AU103:AU104" si="181">SUM(N103:S103)</f>
        <v>175.38388507683032</v>
      </c>
      <c r="AV103" s="290">
        <f t="shared" ref="AV103:AV104" si="182">V103+W103</f>
        <v>12322.630579125704</v>
      </c>
      <c r="AW103" s="364">
        <f t="shared" ref="AW103:AW104" si="183">Y103+AA103</f>
        <v>2291.8666216656084</v>
      </c>
      <c r="AX103" s="291">
        <f t="shared" ref="AX103:AX104" si="184">Z103+AB103+AC103</f>
        <v>207.23859588099654</v>
      </c>
      <c r="AY103" s="292">
        <f t="shared" ref="AY103:AY104" si="185">SUM(X103:AC103)</f>
        <v>2838.7730213020395</v>
      </c>
      <c r="BA103" s="328">
        <f t="shared" ref="BA103:BA104" si="186">B103+C103+G103</f>
        <v>11907.225752710065</v>
      </c>
      <c r="BB103" s="351">
        <f t="shared" ref="BB103:BB104" si="187">D103+F103+H103+I103</f>
        <v>1957.1946885068539</v>
      </c>
      <c r="BD103" s="328">
        <f t="shared" ref="BD103:BD104" si="188">J103-E103</f>
        <v>6425.2685566148293</v>
      </c>
      <c r="BE103" s="117"/>
    </row>
    <row r="104" spans="1:57" s="402" customFormat="1" hidden="1">
      <c r="A104" s="225" t="s">
        <v>124</v>
      </c>
      <c r="B104" s="16">
        <f t="shared" ref="B104:AE104" si="189">B48+B95</f>
        <v>52275.332127692403</v>
      </c>
      <c r="C104" s="16">
        <f t="shared" si="189"/>
        <v>24530.255049817104</v>
      </c>
      <c r="D104" s="16">
        <f t="shared" si="189"/>
        <v>5192.9213358799007</v>
      </c>
      <c r="E104" s="16">
        <f t="shared" si="189"/>
        <v>4674.4409432327948</v>
      </c>
      <c r="F104" s="16">
        <f t="shared" si="189"/>
        <v>3010.4961838861964</v>
      </c>
      <c r="G104" s="16">
        <f t="shared" si="189"/>
        <v>9306.6180324591951</v>
      </c>
      <c r="H104" s="16">
        <f t="shared" si="189"/>
        <v>5824.3879286565652</v>
      </c>
      <c r="I104" s="63">
        <f t="shared" si="189"/>
        <v>3292.101069750508</v>
      </c>
      <c r="J104" s="17">
        <f t="shared" si="189"/>
        <v>55831.220543682255</v>
      </c>
      <c r="K104" s="37">
        <f t="shared" si="189"/>
        <v>108106.55267137467</v>
      </c>
      <c r="L104" s="38">
        <f t="shared" si="189"/>
        <v>2544.903631727499</v>
      </c>
      <c r="M104" s="39">
        <f t="shared" si="189"/>
        <v>803.02522787628732</v>
      </c>
      <c r="N104" s="39">
        <f t="shared" si="189"/>
        <v>252.88014843584378</v>
      </c>
      <c r="O104" s="39">
        <f t="shared" si="189"/>
        <v>295.26734428804161</v>
      </c>
      <c r="P104" s="39">
        <f t="shared" si="189"/>
        <v>189.95302162203444</v>
      </c>
      <c r="Q104" s="39">
        <f t="shared" si="189"/>
        <v>531.71386359304449</v>
      </c>
      <c r="R104" s="39">
        <f t="shared" si="189"/>
        <v>350.22069535698307</v>
      </c>
      <c r="S104" s="246">
        <f t="shared" si="189"/>
        <v>205.45858933046546</v>
      </c>
      <c r="T104" s="247">
        <f t="shared" si="189"/>
        <v>2628.5188905026998</v>
      </c>
      <c r="U104" s="40">
        <f t="shared" si="189"/>
        <v>5173.4225222301993</v>
      </c>
      <c r="V104" s="41">
        <f t="shared" si="189"/>
        <v>55968.745980500993</v>
      </c>
      <c r="W104" s="42">
        <f t="shared" si="189"/>
        <v>25507.275117410591</v>
      </c>
      <c r="X104" s="42">
        <f t="shared" si="189"/>
        <v>5016.9065846107087</v>
      </c>
      <c r="Y104" s="42">
        <f t="shared" si="189"/>
        <v>4966.6523932305554</v>
      </c>
      <c r="Z104" s="42">
        <f t="shared" si="189"/>
        <v>3027.2611301379898</v>
      </c>
      <c r="AA104" s="42">
        <f t="shared" si="189"/>
        <v>10010.443737957012</v>
      </c>
      <c r="AB104" s="42">
        <f t="shared" si="189"/>
        <v>5715.2043681935675</v>
      </c>
      <c r="AC104" s="248">
        <f t="shared" si="189"/>
        <v>3067.4858815634429</v>
      </c>
      <c r="AD104" s="249">
        <f t="shared" si="189"/>
        <v>57311.229213103863</v>
      </c>
      <c r="AE104" s="43">
        <f t="shared" si="189"/>
        <v>113279.97519360486</v>
      </c>
      <c r="AH104" s="115"/>
      <c r="AI104" s="403"/>
      <c r="AJ104" s="403"/>
      <c r="AK104" s="404"/>
      <c r="AL104" s="404"/>
      <c r="AM104" s="115"/>
      <c r="AN104" s="332">
        <f t="shared" si="174"/>
        <v>76805.5871775095</v>
      </c>
      <c r="AO104" s="122">
        <f t="shared" si="175"/>
        <v>13981.058975691991</v>
      </c>
      <c r="AP104" s="356">
        <f t="shared" si="176"/>
        <v>12126.985182293269</v>
      </c>
      <c r="AQ104" s="333">
        <f t="shared" si="177"/>
        <v>31300.965493865158</v>
      </c>
      <c r="AR104" s="334">
        <f t="shared" si="178"/>
        <v>3347.9288596037863</v>
      </c>
      <c r="AS104" s="361">
        <f t="shared" si="179"/>
        <v>826.98120788108611</v>
      </c>
      <c r="AT104" s="369">
        <f t="shared" si="180"/>
        <v>745.63230630948294</v>
      </c>
      <c r="AU104" s="335">
        <f t="shared" si="181"/>
        <v>1825.4936626264127</v>
      </c>
      <c r="AV104" s="336">
        <f t="shared" si="182"/>
        <v>81476.02109791158</v>
      </c>
      <c r="AW104" s="365">
        <f t="shared" si="183"/>
        <v>14977.096131187567</v>
      </c>
      <c r="AX104" s="372">
        <f t="shared" si="184"/>
        <v>11809.951379895001</v>
      </c>
      <c r="AY104" s="337">
        <f t="shared" si="185"/>
        <v>31803.954095693276</v>
      </c>
      <c r="BA104" s="332">
        <f t="shared" si="186"/>
        <v>86112.205209968699</v>
      </c>
      <c r="BB104" s="122">
        <f t="shared" si="187"/>
        <v>17319.906518173171</v>
      </c>
      <c r="BD104" s="332">
        <f t="shared" si="188"/>
        <v>51156.779600449459</v>
      </c>
      <c r="BE104" s="122"/>
    </row>
    <row r="105" spans="1:57" s="402" customFormat="1" ht="7.5" hidden="1" customHeight="1">
      <c r="A105" s="225"/>
      <c r="B105" s="16"/>
      <c r="C105" s="16"/>
      <c r="D105" s="16"/>
      <c r="E105" s="16"/>
      <c r="F105" s="16"/>
      <c r="G105" s="16"/>
      <c r="H105" s="16"/>
      <c r="I105" s="63"/>
      <c r="J105" s="17"/>
      <c r="K105" s="37"/>
      <c r="L105" s="38"/>
      <c r="M105" s="39"/>
      <c r="N105" s="39"/>
      <c r="O105" s="39"/>
      <c r="P105" s="39"/>
      <c r="Q105" s="39"/>
      <c r="R105" s="39"/>
      <c r="S105" s="246"/>
      <c r="T105" s="247"/>
      <c r="U105" s="40"/>
      <c r="V105" s="41"/>
      <c r="W105" s="42"/>
      <c r="X105" s="42"/>
      <c r="Y105" s="42"/>
      <c r="Z105" s="42"/>
      <c r="AA105" s="42"/>
      <c r="AB105" s="42"/>
      <c r="AC105" s="248"/>
      <c r="AD105" s="249"/>
      <c r="AE105" s="43"/>
      <c r="AH105" s="115"/>
      <c r="AI105" s="403"/>
      <c r="AJ105" s="403"/>
      <c r="AK105" s="404"/>
      <c r="AL105" s="404"/>
      <c r="AM105" s="115"/>
      <c r="AN105" s="332"/>
      <c r="AO105" s="122"/>
      <c r="AP105" s="356"/>
      <c r="AQ105" s="333"/>
      <c r="AR105" s="334"/>
      <c r="AS105" s="361"/>
      <c r="AT105" s="369"/>
      <c r="AU105" s="335"/>
      <c r="AV105" s="336"/>
      <c r="AW105" s="365"/>
      <c r="AX105" s="372"/>
      <c r="AY105" s="337"/>
      <c r="BA105" s="332"/>
      <c r="BB105" s="122"/>
      <c r="BD105" s="332"/>
      <c r="BE105" s="122"/>
    </row>
    <row r="106" spans="1:57" s="402" customFormat="1" hidden="1">
      <c r="A106" s="225" t="s">
        <v>125</v>
      </c>
      <c r="B106" s="16">
        <f t="shared" ref="B106:AE106" si="190">B104-B39</f>
        <v>-201.86182558500877</v>
      </c>
      <c r="C106" s="16">
        <f t="shared" si="190"/>
        <v>-6570.8957555506786</v>
      </c>
      <c r="D106" s="16">
        <f t="shared" si="190"/>
        <v>628.19018622712338</v>
      </c>
      <c r="E106" s="16">
        <f t="shared" si="190"/>
        <v>1213.6995052136408</v>
      </c>
      <c r="F106" s="16">
        <f t="shared" si="190"/>
        <v>937.70250465715344</v>
      </c>
      <c r="G106" s="16">
        <f t="shared" si="190"/>
        <v>1296.2469812580694</v>
      </c>
      <c r="H106" s="16">
        <f t="shared" si="190"/>
        <v>1527.4044296368656</v>
      </c>
      <c r="I106" s="63">
        <f t="shared" si="190"/>
        <v>1101.2778858631145</v>
      </c>
      <c r="J106" s="17">
        <f t="shared" si="190"/>
        <v>133.62573730527947</v>
      </c>
      <c r="K106" s="37">
        <f t="shared" si="190"/>
        <v>-68.236088279736578</v>
      </c>
      <c r="L106" s="38">
        <f t="shared" si="190"/>
        <v>-2001.0405236067741</v>
      </c>
      <c r="M106" s="39">
        <f t="shared" si="190"/>
        <v>451.66743251706987</v>
      </c>
      <c r="N106" s="39">
        <f t="shared" si="190"/>
        <v>214.39694208159943</v>
      </c>
      <c r="O106" s="39">
        <f t="shared" si="190"/>
        <v>270.28976550476449</v>
      </c>
      <c r="P106" s="39">
        <f t="shared" si="190"/>
        <v>161.97880055243212</v>
      </c>
      <c r="Q106" s="39">
        <f t="shared" si="190"/>
        <v>486.68901066938236</v>
      </c>
      <c r="R106" s="39">
        <f t="shared" si="190"/>
        <v>302.37027351526638</v>
      </c>
      <c r="S106" s="246">
        <f t="shared" si="190"/>
        <v>181.88438704599022</v>
      </c>
      <c r="T106" s="247">
        <f t="shared" si="190"/>
        <v>2069.2766118865047</v>
      </c>
      <c r="U106" s="40">
        <f t="shared" si="190"/>
        <v>68.236088279731121</v>
      </c>
      <c r="V106" s="41">
        <f t="shared" si="190"/>
        <v>-2025.5281794305411</v>
      </c>
      <c r="W106" s="42">
        <f t="shared" si="190"/>
        <v>-3856.3349388022252</v>
      </c>
      <c r="X106" s="42">
        <f t="shared" si="190"/>
        <v>297.23472943420711</v>
      </c>
      <c r="Y106" s="42">
        <f t="shared" si="190"/>
        <v>1314.8152168383931</v>
      </c>
      <c r="Z106" s="42">
        <f t="shared" si="190"/>
        <v>807.24070314506707</v>
      </c>
      <c r="AA106" s="42">
        <f t="shared" si="190"/>
        <v>1590.5487495540183</v>
      </c>
      <c r="AB106" s="42">
        <f t="shared" si="190"/>
        <v>1228.4019180800224</v>
      </c>
      <c r="AC106" s="248">
        <f t="shared" si="190"/>
        <v>643.6218011810588</v>
      </c>
      <c r="AD106" s="249">
        <f t="shared" si="190"/>
        <v>2025.5281794305338</v>
      </c>
      <c r="AE106" s="43">
        <f t="shared" si="190"/>
        <v>0</v>
      </c>
      <c r="AG106" s="402" t="s">
        <v>171</v>
      </c>
      <c r="AH106" s="115"/>
      <c r="AI106" s="403"/>
      <c r="AJ106" s="403"/>
      <c r="AK106" s="404"/>
      <c r="AL106" s="404"/>
      <c r="AM106" s="115"/>
      <c r="AN106" s="332">
        <f t="shared" ref="AN106" si="191">B106+C106</f>
        <v>-6772.7575811356874</v>
      </c>
      <c r="AO106" s="122">
        <f t="shared" ref="AO106" si="192">E106+G106</f>
        <v>2509.9464864717102</v>
      </c>
      <c r="AP106" s="356">
        <f t="shared" ref="AP106" si="193">F106+H106+I106</f>
        <v>3566.3848201571336</v>
      </c>
      <c r="AQ106" s="333">
        <f t="shared" ref="AQ106" si="194">SUM(D106:I106)</f>
        <v>6704.5214928559672</v>
      </c>
      <c r="AR106" s="334">
        <f t="shared" ref="AR106" si="195">L106+M106</f>
        <v>-1549.3730910897043</v>
      </c>
      <c r="AS106" s="361">
        <f t="shared" ref="AS106" si="196">O106+Q106</f>
        <v>756.97877617414679</v>
      </c>
      <c r="AT106" s="369">
        <f t="shared" ref="AT106" si="197">P106+R106+S106</f>
        <v>646.23346111368869</v>
      </c>
      <c r="AU106" s="335">
        <f t="shared" ref="AU106" si="198">SUM(N106:S106)</f>
        <v>1617.6091793694352</v>
      </c>
      <c r="AV106" s="336">
        <f t="shared" ref="AV106" si="199">V106+W106</f>
        <v>-5881.8631182327663</v>
      </c>
      <c r="AW106" s="365">
        <f t="shared" ref="AW106" si="200">Y106+AA106</f>
        <v>2905.3639663924114</v>
      </c>
      <c r="AX106" s="372">
        <f t="shared" ref="AX106" si="201">Z106+AB106+AC106</f>
        <v>2679.2644224061482</v>
      </c>
      <c r="AY106" s="337">
        <f t="shared" ref="AY106" si="202">SUM(X106:AC106)</f>
        <v>5881.8631182327672</v>
      </c>
      <c r="BA106" s="332">
        <f t="shared" ref="BA106" si="203">B106+C106+G106</f>
        <v>-5476.510599877618</v>
      </c>
      <c r="BB106" s="122">
        <f t="shared" ref="BB106" si="204">D106+F106+H106+I106</f>
        <v>4194.575006384257</v>
      </c>
      <c r="BD106" s="332">
        <f t="shared" ref="BD106" si="205">J106-E106</f>
        <v>-1080.0737679083613</v>
      </c>
      <c r="BE106" s="122"/>
    </row>
    <row r="107" spans="1:57" hidden="1"/>
    <row r="108" spans="1:57" hidden="1"/>
    <row r="109" spans="1:57">
      <c r="V109" s="382"/>
      <c r="W109" s="382"/>
      <c r="X109" s="382"/>
      <c r="Y109" s="382"/>
      <c r="Z109" s="382"/>
      <c r="AA109" s="382"/>
      <c r="AB109" s="382"/>
      <c r="AC109" s="382"/>
      <c r="AD109" s="382"/>
      <c r="AE109" s="382"/>
    </row>
  </sheetData>
  <printOptions horizontalCentered="1"/>
  <pageMargins left="0.7" right="0.7" top="0.75" bottom="0.75" header="0.3" footer="0.3"/>
  <pageSetup scale="78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Contents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A1</vt:lpstr>
      <vt:lpstr>A2</vt:lpstr>
      <vt:lpstr>'T10'!Print_Area</vt:lpstr>
      <vt:lpstr>'T8'!Print_Area</vt:lpstr>
      <vt:lpstr>'T9'!Print_Area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davidb</dc:creator>
  <cp:lastModifiedBy>publication</cp:lastModifiedBy>
  <cp:lastPrinted>2011-12-16T14:27:15Z</cp:lastPrinted>
  <dcterms:created xsi:type="dcterms:W3CDTF">2010-06-22T20:37:33Z</dcterms:created>
  <dcterms:modified xsi:type="dcterms:W3CDTF">2011-12-20T20:29:29Z</dcterms:modified>
</cp:coreProperties>
</file>